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defaultThemeVersion="166925"/>
  <xr:revisionPtr revIDLastSave="0" documentId="8_{6985D9AD-8D70-4222-AE54-34101FBA3607}" xr6:coauthVersionLast="46" xr6:coauthVersionMax="46" xr10:uidLastSave="{00000000-0000-0000-0000-000000000000}"/>
  <bookViews>
    <workbookView xWindow="7875" yWindow="1350" windowWidth="19650" windowHeight="20085" tabRatio="603" xr2:uid="{00000000-000D-0000-FFFF-FFFF00000000}"/>
  </bookViews>
  <sheets>
    <sheet name="ModPEF" sheetId="4" r:id="rId1"/>
  </sheets>
  <externalReferences>
    <externalReference r:id="rId2"/>
    <externalReference r:id="rId3"/>
    <externalReference r:id="rId4"/>
  </externalReferences>
  <definedNames>
    <definedName name="_xlnm.Print_Area" localSheetId="0">ModPEF!$A$1:$H$596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4" l="1"/>
  <c r="G48" i="4" l="1"/>
  <c r="E27" i="4" l="1"/>
  <c r="G107" i="4" l="1"/>
  <c r="G104" i="4"/>
  <c r="G96" i="4"/>
  <c r="G95" i="4"/>
  <c r="G97" i="4" s="1"/>
  <c r="G98" i="4" s="1"/>
  <c r="G91" i="4"/>
  <c r="G90" i="4"/>
  <c r="G89" i="4"/>
  <c r="G88" i="4"/>
  <c r="G82" i="4"/>
  <c r="F82" i="4"/>
  <c r="E82" i="4"/>
  <c r="G81" i="4"/>
  <c r="F81" i="4"/>
  <c r="E81" i="4"/>
  <c r="G80" i="4"/>
  <c r="F80" i="4"/>
  <c r="E80" i="4"/>
  <c r="G76" i="4"/>
  <c r="G75" i="4"/>
  <c r="G68" i="4"/>
  <c r="G63" i="4"/>
  <c r="F62" i="4"/>
  <c r="E62" i="4"/>
  <c r="F60" i="4"/>
  <c r="E60" i="4"/>
  <c r="E59" i="4" s="1"/>
  <c r="G56" i="4"/>
  <c r="G57" i="4" s="1"/>
  <c r="F56" i="4"/>
  <c r="F64" i="4" s="1"/>
  <c r="F65" i="4" s="1"/>
  <c r="G55" i="4"/>
  <c r="G54" i="4"/>
  <c r="G53" i="4"/>
  <c r="F53" i="4" s="1"/>
  <c r="F52" i="4"/>
  <c r="E52" i="4"/>
  <c r="F51" i="4"/>
  <c r="E51" i="4"/>
  <c r="G46" i="4"/>
  <c r="F44" i="4"/>
  <c r="G44" i="4" s="1"/>
  <c r="G42" i="4"/>
  <c r="F42" i="4"/>
  <c r="F43" i="4" s="1"/>
  <c r="F113" i="4" s="1"/>
  <c r="E42" i="4"/>
  <c r="E43" i="4" s="1"/>
  <c r="G41" i="4"/>
  <c r="G40" i="4"/>
  <c r="F39" i="4"/>
  <c r="E39" i="4"/>
  <c r="G39" i="4" s="1"/>
  <c r="G37" i="4"/>
  <c r="F37" i="4"/>
  <c r="E37" i="4"/>
  <c r="G36" i="4"/>
  <c r="F35" i="4"/>
  <c r="E35" i="4"/>
  <c r="F34" i="4"/>
  <c r="E34" i="4"/>
  <c r="G34" i="4" s="1"/>
  <c r="G33" i="4"/>
  <c r="E33" i="4"/>
  <c r="F32" i="4"/>
  <c r="E32" i="4"/>
  <c r="G32" i="4" s="1"/>
  <c r="E31" i="4"/>
  <c r="G31" i="4" s="1"/>
  <c r="F30" i="4"/>
  <c r="G30" i="4" s="1"/>
  <c r="F28" i="4"/>
  <c r="E28" i="4"/>
  <c r="E29" i="4" s="1"/>
  <c r="F27" i="4"/>
  <c r="G27" i="4"/>
  <c r="F26" i="4"/>
  <c r="G26" i="4" s="1"/>
  <c r="G25" i="4"/>
  <c r="F24" i="4"/>
  <c r="G24" i="4" s="1"/>
  <c r="F21" i="4"/>
  <c r="G21" i="4" s="1"/>
  <c r="F19" i="4"/>
  <c r="F20" i="4" s="1"/>
  <c r="F112" i="4" s="1"/>
  <c r="E19" i="4"/>
  <c r="E20" i="4" s="1"/>
  <c r="F17" i="4"/>
  <c r="G17" i="4" s="1"/>
  <c r="F15" i="4"/>
  <c r="E15" i="4"/>
  <c r="F14" i="4"/>
  <c r="E14" i="4"/>
  <c r="G14" i="4" s="1"/>
  <c r="F12" i="4"/>
  <c r="F13" i="4" s="1"/>
  <c r="E12" i="4"/>
  <c r="F11" i="4"/>
  <c r="E11" i="4"/>
  <c r="G11" i="4" s="1"/>
  <c r="F10" i="4"/>
  <c r="G10" i="4" s="1"/>
  <c r="F9" i="4"/>
  <c r="E9" i="4"/>
  <c r="G9" i="4" s="1"/>
  <c r="F8" i="4"/>
  <c r="G8" i="4" s="1"/>
  <c r="F7" i="4"/>
  <c r="G7" i="4"/>
  <c r="F6" i="4"/>
  <c r="G6" i="4"/>
  <c r="F16" i="4" l="1"/>
  <c r="G51" i="4"/>
  <c r="G62" i="4"/>
  <c r="G52" i="4"/>
  <c r="G28" i="4"/>
  <c r="E16" i="4"/>
  <c r="F29" i="4"/>
  <c r="G35" i="4"/>
  <c r="F38" i="4"/>
  <c r="F45" i="4" s="1"/>
  <c r="E56" i="4"/>
  <c r="E64" i="4" s="1"/>
  <c r="E65" i="4" s="1"/>
  <c r="E83" i="4"/>
  <c r="E84" i="4" s="1"/>
  <c r="E18" i="4" s="1"/>
  <c r="G64" i="4"/>
  <c r="G65" i="4" s="1"/>
  <c r="G115" i="4" s="1"/>
  <c r="G92" i="4"/>
  <c r="G93" i="4" s="1"/>
  <c r="F83" i="4"/>
  <c r="F84" i="4" s="1"/>
  <c r="F41" i="4" s="1"/>
  <c r="G83" i="4"/>
  <c r="G84" i="4" s="1"/>
  <c r="F111" i="4"/>
  <c r="G13" i="4"/>
  <c r="E22" i="4"/>
  <c r="E112" i="4"/>
  <c r="G20" i="4"/>
  <c r="G16" i="4"/>
  <c r="E113" i="4"/>
  <c r="G113" i="4" s="1"/>
  <c r="G43" i="4"/>
  <c r="F18" i="4"/>
  <c r="F22" i="4"/>
  <c r="G101" i="4"/>
  <c r="G29" i="4"/>
  <c r="E38" i="4"/>
  <c r="G114" i="4"/>
  <c r="E58" i="4"/>
  <c r="F59" i="4"/>
  <c r="G59" i="4" s="1"/>
  <c r="E53" i="4"/>
  <c r="E57" i="4"/>
  <c r="F58" i="4"/>
  <c r="E68" i="4"/>
  <c r="F57" i="4"/>
  <c r="F68" i="4"/>
  <c r="E41" i="4" l="1"/>
  <c r="G38" i="4"/>
  <c r="G58" i="4"/>
  <c r="F67" i="4"/>
  <c r="F110" i="4" s="1"/>
  <c r="F66" i="4"/>
  <c r="F69" i="4" s="1"/>
  <c r="G112" i="4"/>
  <c r="E111" i="4"/>
  <c r="G111" i="4" s="1"/>
  <c r="G22" i="4"/>
  <c r="G61" i="4" s="1"/>
  <c r="E67" i="4"/>
  <c r="E66" i="4"/>
  <c r="E45" i="4"/>
  <c r="F47" i="4"/>
  <c r="G45" i="4" l="1"/>
  <c r="E69" i="4"/>
  <c r="G66" i="4"/>
  <c r="G67" i="4"/>
  <c r="E110" i="4"/>
  <c r="G110" i="4" s="1"/>
  <c r="E47" i="4"/>
  <c r="G47" i="4" s="1"/>
  <c r="E63" i="4" l="1"/>
  <c r="F54" i="4"/>
  <c r="E55" i="4"/>
  <c r="F55" i="4"/>
  <c r="E54" i="4"/>
  <c r="F63" i="4"/>
  <c r="G69" i="4"/>
  <c r="G70" i="4" s="1"/>
  <c r="G94" i="4" s="1"/>
  <c r="G100" i="4" s="1"/>
  <c r="G105" i="4" s="1"/>
  <c r="E115" i="4" l="1"/>
  <c r="F115" i="4"/>
  <c r="F114" i="4"/>
  <c r="F61" i="4"/>
  <c r="F70" i="4" s="1"/>
  <c r="E114" i="4"/>
  <c r="E61" i="4"/>
  <c r="E70" i="4" s="1"/>
</calcChain>
</file>

<file path=xl/sharedStrings.xml><?xml version="1.0" encoding="utf-8"?>
<sst xmlns="http://schemas.openxmlformats.org/spreadsheetml/2006/main" count="211" uniqueCount="119">
  <si>
    <t>Input dati 
Ciclo integrato RU</t>
  </si>
  <si>
    <t>G</t>
  </si>
  <si>
    <t>E</t>
  </si>
  <si>
    <t>C</t>
  </si>
  <si>
    <t>Oneri relativi all'IVA indetraibile</t>
  </si>
  <si>
    <t xml:space="preserve">                        - di cui costi di gestione post-operativa delle discariche</t>
  </si>
  <si>
    <t xml:space="preserve">                        - di cui per crediti</t>
  </si>
  <si>
    <t xml:space="preserve">                        - di cui per rischi e oneri previsti da normativa di settore e/o dal contratto di affidamento</t>
  </si>
  <si>
    <t xml:space="preserve">                        - di cui per altri non in eccesso rispetto a norme tributarie</t>
  </si>
  <si>
    <t>Verifica del limite di crescita</t>
  </si>
  <si>
    <r>
      <t>rpi</t>
    </r>
    <r>
      <rPr>
        <i/>
        <vertAlign val="subscript"/>
        <sz val="12"/>
        <color theme="1"/>
        <rFont val="Calibri"/>
        <family val="2"/>
        <scheme val="minor"/>
      </rPr>
      <t>a</t>
    </r>
  </si>
  <si>
    <t>MTR</t>
  </si>
  <si>
    <t xml:space="preserve">Grandezze fisico-tecniche </t>
  </si>
  <si>
    <t>Coefficiente di gradualità</t>
  </si>
  <si>
    <t>compilazione libera</t>
  </si>
  <si>
    <t>non compilabile</t>
  </si>
  <si>
    <t>Legenda celle</t>
  </si>
  <si>
    <t>celle contenenti formule</t>
  </si>
  <si>
    <t>celle contenenti formule/totali</t>
  </si>
  <si>
    <t xml:space="preserve">Attività esterne Ciclo integrato RU </t>
  </si>
  <si>
    <t>Detrazioni di cui al comma 1.4 della Determina n. 2/DRIF/2020</t>
  </si>
  <si>
    <t>Riclassificazione dei costi fissi e variabili per il rispetto condizione art. 3 MTR</t>
  </si>
  <si>
    <t>agg. 24-06-2020</t>
  </si>
  <si>
    <t>Appendice 1 al MTR (versione integrata con la Deliberazione 238/2020/R/rif)</t>
  </si>
  <si>
    <t>Input gestori (G) 
Input Ente territorialmente competente (E)
Dato calcolato (C)
Dato MTR (MTR)</t>
  </si>
  <si>
    <t>Ciclo integrato
 RU (TOT PEF)</t>
  </si>
  <si>
    <r>
      <t xml:space="preserve">Costi dell’attività di raccolta e trasporto dei rifiuti urbani indifferenziati   </t>
    </r>
    <r>
      <rPr>
        <b/>
        <i/>
        <sz val="12"/>
        <color theme="1"/>
        <rFont val="Calibri"/>
        <family val="2"/>
        <scheme val="minor"/>
      </rPr>
      <t>CRT</t>
    </r>
  </si>
  <si>
    <r>
      <t xml:space="preserve">Costi dell’attività di trattamento e smaltimento dei rifiuti urbani   </t>
    </r>
    <r>
      <rPr>
        <b/>
        <i/>
        <sz val="12"/>
        <color theme="1"/>
        <rFont val="Calibri"/>
        <family val="2"/>
        <scheme val="minor"/>
      </rPr>
      <t>CTS</t>
    </r>
  </si>
  <si>
    <r>
      <t xml:space="preserve">Costi dell’attività di trattamento e recupero dei rifiuti urbani   </t>
    </r>
    <r>
      <rPr>
        <b/>
        <i/>
        <sz val="12"/>
        <color theme="1"/>
        <rFont val="Calibri"/>
        <family val="2"/>
        <scheme val="minor"/>
      </rPr>
      <t>CTR</t>
    </r>
  </si>
  <si>
    <r>
      <t xml:space="preserve">Costi dell’attività di raccolta e trasporto delle frazioni differenziate   </t>
    </r>
    <r>
      <rPr>
        <b/>
        <i/>
        <sz val="12"/>
        <color theme="1"/>
        <rFont val="Calibri"/>
        <family val="2"/>
        <scheme val="minor"/>
      </rPr>
      <t>CRD</t>
    </r>
  </si>
  <si>
    <r>
      <t xml:space="preserve">Costi operativi incentivanti variabili di cui all'articolo 8 del MTR   </t>
    </r>
    <r>
      <rPr>
        <b/>
        <i/>
        <sz val="12"/>
        <color theme="1"/>
        <rFont val="Calibri"/>
        <family val="2"/>
        <scheme val="minor"/>
      </rPr>
      <t>COI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TV</t>
    </r>
  </si>
  <si>
    <r>
      <t xml:space="preserve">Proventi della vendita di materiale ed energia derivante da rifiuti   </t>
    </r>
    <r>
      <rPr>
        <b/>
        <i/>
        <sz val="12"/>
        <color theme="1"/>
        <rFont val="Calibri"/>
        <family val="2"/>
        <scheme val="minor"/>
      </rPr>
      <t>AR</t>
    </r>
  </si>
  <si>
    <r>
      <t xml:space="preserve">Fattore di Sharing   </t>
    </r>
    <r>
      <rPr>
        <b/>
        <i/>
        <sz val="12"/>
        <color theme="1"/>
        <rFont val="Calibri"/>
        <family val="2"/>
        <scheme val="minor"/>
      </rPr>
      <t>b</t>
    </r>
  </si>
  <si>
    <r>
      <t xml:space="preserve">Proventi della vendita di materiale ed energia derivante da rifiuti dopo sharing   </t>
    </r>
    <r>
      <rPr>
        <b/>
        <i/>
        <sz val="12"/>
        <color theme="1"/>
        <rFont val="Calibri"/>
        <family val="2"/>
        <scheme val="minor"/>
      </rPr>
      <t>b(AR)</t>
    </r>
  </si>
  <si>
    <r>
      <t xml:space="preserve">Ricavi derivanti dai corrispettivi riconosciuti dal CONAI   </t>
    </r>
    <r>
      <rPr>
        <b/>
        <i/>
        <sz val="12"/>
        <color theme="1"/>
        <rFont val="Calibri"/>
        <family val="2"/>
        <scheme val="minor"/>
      </rPr>
      <t>AR</t>
    </r>
    <r>
      <rPr>
        <b/>
        <i/>
        <vertAlign val="subscript"/>
        <sz val="12"/>
        <color theme="1"/>
        <rFont val="Calibri"/>
        <family val="2"/>
        <scheme val="minor"/>
      </rPr>
      <t>CONAI</t>
    </r>
  </si>
  <si>
    <r>
      <t xml:space="preserve">Fattore di Sharing    </t>
    </r>
    <r>
      <rPr>
        <b/>
        <i/>
        <sz val="12"/>
        <color theme="1"/>
        <rFont val="Calibri"/>
        <family val="2"/>
        <scheme val="minor"/>
      </rPr>
      <t>b(1+ω)</t>
    </r>
  </si>
  <si>
    <r>
      <t xml:space="preserve">Ricavi derivanti dai corrispettivi riconosciuti dal CONAI dopo sharing   </t>
    </r>
    <r>
      <rPr>
        <b/>
        <i/>
        <sz val="12"/>
        <color theme="1"/>
        <rFont val="Calibri"/>
        <family val="2"/>
        <scheme val="minor"/>
      </rPr>
      <t>b(1+ω)AR</t>
    </r>
    <r>
      <rPr>
        <b/>
        <i/>
        <vertAlign val="subscript"/>
        <sz val="12"/>
        <color theme="1"/>
        <rFont val="Calibri"/>
        <family val="2"/>
        <scheme val="minor"/>
      </rPr>
      <t>CONAI</t>
    </r>
  </si>
  <si>
    <r>
      <t>Componente a conguaglio relativa ai costi variabili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RC</t>
    </r>
    <r>
      <rPr>
        <b/>
        <i/>
        <vertAlign val="subscript"/>
        <sz val="12"/>
        <color theme="1"/>
        <rFont val="Calibri"/>
        <family val="2"/>
        <scheme val="minor"/>
      </rPr>
      <t>TV</t>
    </r>
  </si>
  <si>
    <t>E-G</t>
  </si>
  <si>
    <r>
      <t xml:space="preserve">Coefficiente di gradualità   </t>
    </r>
    <r>
      <rPr>
        <b/>
        <i/>
        <sz val="12"/>
        <color theme="1"/>
        <rFont val="Calibri"/>
        <family val="2"/>
        <scheme val="minor"/>
      </rPr>
      <t>(1+ɣ)</t>
    </r>
  </si>
  <si>
    <r>
      <t xml:space="preserve">Numero di rate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r</t>
    </r>
  </si>
  <si>
    <r>
      <rPr>
        <sz val="12"/>
        <color theme="1"/>
        <rFont val="Calibri"/>
        <family val="2"/>
        <scheme val="minor"/>
      </rPr>
      <t>Componente a conguaglio relativa ai costi variabili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riconosciuta</t>
    </r>
    <r>
      <rPr>
        <i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(1+ɣ)RC</t>
    </r>
    <r>
      <rPr>
        <b/>
        <i/>
        <vertAlign val="subscript"/>
        <sz val="12"/>
        <color theme="1"/>
        <rFont val="Calibri"/>
        <family val="2"/>
        <scheme val="minor"/>
      </rPr>
      <t>TV</t>
    </r>
    <r>
      <rPr>
        <b/>
        <i/>
        <sz val="12"/>
        <color theme="1"/>
        <rFont val="Calibri"/>
        <family val="2"/>
        <scheme val="minor"/>
      </rPr>
      <t>/r</t>
    </r>
  </si>
  <si>
    <r>
      <rPr>
        <b/>
        <i/>
        <sz val="12"/>
        <color theme="1"/>
        <rFont val="Calibri"/>
        <family val="2"/>
        <scheme val="minor"/>
      </rPr>
      <t>∑TV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totale delle entrate tariffarie relative alle componenti di costo variabile </t>
    </r>
  </si>
  <si>
    <r>
      <t xml:space="preserve">Costi dell’attività di spazzamento e di lavaggio   </t>
    </r>
    <r>
      <rPr>
        <b/>
        <i/>
        <sz val="12"/>
        <color theme="1"/>
        <rFont val="Calibri"/>
        <family val="2"/>
        <scheme val="minor"/>
      </rPr>
      <t>CSL</t>
    </r>
  </si>
  <si>
    <r>
      <t xml:space="preserve">                    Costi per l’attività di gestione delle tariffe e dei rapporti con gli utenti   </t>
    </r>
    <r>
      <rPr>
        <b/>
        <i/>
        <sz val="12"/>
        <color theme="1"/>
        <rFont val="Calibri"/>
        <family val="2"/>
        <scheme val="minor"/>
      </rPr>
      <t>CARC</t>
    </r>
  </si>
  <si>
    <r>
      <t xml:space="preserve">                    Costi generali di gestione   </t>
    </r>
    <r>
      <rPr>
        <b/>
        <i/>
        <sz val="12"/>
        <color theme="1"/>
        <rFont val="Calibri"/>
        <family val="2"/>
        <scheme val="minor"/>
      </rPr>
      <t>CGG</t>
    </r>
  </si>
  <si>
    <r>
      <t xml:space="preserve">                    Costi relativi alla quota di crediti inesigibili    </t>
    </r>
    <r>
      <rPr>
        <b/>
        <i/>
        <sz val="12"/>
        <color theme="1"/>
        <rFont val="Calibri"/>
        <family val="2"/>
        <scheme val="minor"/>
      </rPr>
      <t>CCD</t>
    </r>
  </si>
  <si>
    <r>
      <t xml:space="preserve">                    Altri costi   </t>
    </r>
    <r>
      <rPr>
        <b/>
        <i/>
        <sz val="12"/>
        <color theme="1"/>
        <rFont val="Calibri"/>
        <family val="2"/>
        <scheme val="minor"/>
      </rPr>
      <t>CO</t>
    </r>
    <r>
      <rPr>
        <b/>
        <i/>
        <vertAlign val="subscript"/>
        <sz val="12"/>
        <color theme="1"/>
        <rFont val="Calibri"/>
        <family val="2"/>
        <scheme val="minor"/>
      </rPr>
      <t>AL</t>
    </r>
  </si>
  <si>
    <r>
      <t xml:space="preserve">Costi comuni   </t>
    </r>
    <r>
      <rPr>
        <b/>
        <i/>
        <sz val="12"/>
        <color theme="1"/>
        <rFont val="Calibri"/>
        <family val="2"/>
        <scheme val="minor"/>
      </rPr>
      <t>CC</t>
    </r>
  </si>
  <si>
    <r>
      <t xml:space="preserve">                  Ammortamenti   </t>
    </r>
    <r>
      <rPr>
        <b/>
        <i/>
        <sz val="12"/>
        <color theme="1"/>
        <rFont val="Calibri"/>
        <family val="2"/>
        <scheme val="minor"/>
      </rPr>
      <t>Amm</t>
    </r>
  </si>
  <si>
    <r>
      <t xml:space="preserve">                  Accantonamenti   </t>
    </r>
    <r>
      <rPr>
        <b/>
        <i/>
        <sz val="12"/>
        <color theme="1"/>
        <rFont val="Calibri"/>
        <family val="2"/>
        <scheme val="minor"/>
      </rPr>
      <t>Acc</t>
    </r>
  </si>
  <si>
    <r>
      <t xml:space="preserve">                Remunerazione del capitale investito netto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R</t>
    </r>
  </si>
  <si>
    <r>
      <t xml:space="preserve">               Remunerazione delle immobilizzazioni in corso   </t>
    </r>
    <r>
      <rPr>
        <b/>
        <i/>
        <sz val="12"/>
        <color theme="1"/>
        <rFont val="Calibri"/>
        <family val="2"/>
        <scheme val="minor"/>
      </rPr>
      <t>R</t>
    </r>
    <r>
      <rPr>
        <b/>
        <i/>
        <vertAlign val="subscript"/>
        <sz val="12"/>
        <color theme="1"/>
        <rFont val="Calibri"/>
        <family val="2"/>
        <scheme val="minor"/>
      </rPr>
      <t>LIC</t>
    </r>
  </si>
  <si>
    <r>
      <t xml:space="preserve">Costi d'uso del capitale 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CK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</si>
  <si>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Costi operativi incentivanti fissi di cui all'articolo 8 del MTR   </t>
    </r>
    <r>
      <rPr>
        <b/>
        <i/>
        <sz val="12"/>
        <color theme="1"/>
        <rFont val="Calibri"/>
        <family val="2"/>
        <scheme val="minor"/>
      </rPr>
      <t>COI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TF</t>
    </r>
  </si>
  <si>
    <r>
      <t xml:space="preserve">Componente a conguaglio relativa ai costi fissi   </t>
    </r>
    <r>
      <rPr>
        <b/>
        <i/>
        <sz val="12"/>
        <color theme="1"/>
        <rFont val="Calibri"/>
        <family val="2"/>
        <scheme val="minor"/>
      </rPr>
      <t>RC</t>
    </r>
    <r>
      <rPr>
        <b/>
        <i/>
        <vertAlign val="subscript"/>
        <sz val="12"/>
        <color theme="1"/>
        <rFont val="Calibri"/>
        <family val="2"/>
        <scheme val="minor"/>
      </rPr>
      <t>TF</t>
    </r>
  </si>
  <si>
    <r>
      <t xml:space="preserve">Coefficiente di gradualità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(1+</t>
    </r>
    <r>
      <rPr>
        <b/>
        <i/>
        <sz val="12"/>
        <color theme="1"/>
        <rFont val="Calibri"/>
        <family val="2"/>
      </rPr>
      <t>ɣ</t>
    </r>
    <r>
      <rPr>
        <b/>
        <i/>
        <sz val="12"/>
        <color theme="1"/>
        <rFont val="Calibri"/>
        <family val="2"/>
        <scheme val="minor"/>
      </rPr>
      <t>)</t>
    </r>
  </si>
  <si>
    <r>
      <t xml:space="preserve">Numero di rate   </t>
    </r>
    <r>
      <rPr>
        <b/>
        <i/>
        <sz val="12"/>
        <color theme="1"/>
        <rFont val="Calibri"/>
        <family val="2"/>
        <scheme val="minor"/>
      </rPr>
      <t>r</t>
    </r>
  </si>
  <si>
    <r>
      <t xml:space="preserve">Componente a conguaglio relativa ai costi fissi </t>
    </r>
    <r>
      <rPr>
        <sz val="12"/>
        <rFont val="Calibri"/>
        <family val="2"/>
        <scheme val="minor"/>
      </rPr>
      <t>riconosciuta</t>
    </r>
    <r>
      <rPr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(1+ɣ)RC</t>
    </r>
    <r>
      <rPr>
        <b/>
        <i/>
        <vertAlign val="subscript"/>
        <sz val="12"/>
        <color theme="1"/>
        <rFont val="Calibri"/>
        <family val="2"/>
        <scheme val="minor"/>
      </rPr>
      <t>TF</t>
    </r>
    <r>
      <rPr>
        <b/>
        <i/>
        <sz val="12"/>
        <color theme="1"/>
        <rFont val="Calibri"/>
        <family val="2"/>
        <scheme val="minor"/>
      </rPr>
      <t>/r</t>
    </r>
  </si>
  <si>
    <r>
      <rPr>
        <b/>
        <i/>
        <sz val="12"/>
        <color theme="1"/>
        <rFont val="Calibri"/>
        <family val="2"/>
        <scheme val="minor"/>
      </rPr>
      <t>∑TF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totale delle entrate tariffarie relative alle componenti di costo fisse</t>
    </r>
  </si>
  <si>
    <r>
      <t>Detrazioni di cui al comma 4.5 della Deliberazione 443/2019/R/</t>
    </r>
    <r>
      <rPr>
        <sz val="9"/>
        <color theme="1"/>
        <rFont val="Calibri"/>
        <family val="2"/>
        <scheme val="minor"/>
      </rPr>
      <t>RIF</t>
    </r>
  </si>
  <si>
    <r>
      <rPr>
        <b/>
        <i/>
        <sz val="12"/>
        <color theme="1"/>
        <rFont val="Calibri"/>
        <family val="2"/>
        <scheme val="minor"/>
      </rPr>
      <t>∑T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>= ∑TV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 xml:space="preserve"> + ∑TF</t>
    </r>
    <r>
      <rPr>
        <b/>
        <i/>
        <vertAlign val="subscript"/>
        <sz val="12"/>
        <color theme="1"/>
        <rFont val="Calibri"/>
        <family val="2"/>
        <scheme val="minor"/>
      </rPr>
      <t>a</t>
    </r>
  </si>
  <si>
    <r>
      <t>Ulteriori componenti ex deliberazioni 443/2019/R/</t>
    </r>
    <r>
      <rPr>
        <b/>
        <sz val="11"/>
        <color rgb="FFC00000"/>
        <rFont val="Calibri"/>
        <family val="2"/>
        <scheme val="minor"/>
      </rPr>
      <t>RIF</t>
    </r>
    <r>
      <rPr>
        <b/>
        <sz val="14"/>
        <color rgb="FFC00000"/>
        <rFont val="Calibri"/>
        <family val="2"/>
        <scheme val="minor"/>
      </rPr>
      <t>, 238/2020/R/</t>
    </r>
    <r>
      <rPr>
        <b/>
        <sz val="11"/>
        <color rgb="FFC00000"/>
        <rFont val="Calibri"/>
        <family val="2"/>
        <scheme val="minor"/>
      </rPr>
      <t>RIF</t>
    </r>
    <r>
      <rPr>
        <b/>
        <sz val="14"/>
        <color rgb="FFC00000"/>
        <rFont val="Calibri"/>
        <family val="2"/>
        <scheme val="minor"/>
      </rPr>
      <t xml:space="preserve"> e 493/2020/R/</t>
    </r>
    <r>
      <rPr>
        <b/>
        <sz val="11"/>
        <color rgb="FFC00000"/>
        <rFont val="Calibri"/>
        <family val="2"/>
        <scheme val="minor"/>
      </rPr>
      <t>RIF</t>
    </r>
  </si>
  <si>
    <r>
      <t xml:space="preserve">Scostamento atteso dei costi variabili di cui all'articolo 7 bis del MTR   </t>
    </r>
    <r>
      <rPr>
        <b/>
        <i/>
        <sz val="12"/>
        <color theme="1"/>
        <rFont val="Calibri"/>
        <family val="2"/>
        <scheme val="minor"/>
      </rPr>
      <t>COV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TV</t>
    </r>
    <r>
      <rPr>
        <b/>
        <vertAlign val="subscript"/>
        <sz val="12"/>
        <rFont val="Calibri"/>
        <family val="2"/>
        <scheme val="minor"/>
      </rPr>
      <t>2021</t>
    </r>
  </si>
  <si>
    <r>
      <t xml:space="preserve">Oneri variabili per la tutela delle utenze domestiche di cui al comma 7 ter.1 del MTR   </t>
    </r>
    <r>
      <rPr>
        <b/>
        <i/>
        <sz val="12"/>
        <color theme="1"/>
        <rFont val="Calibri"/>
        <family val="2"/>
        <scheme val="minor"/>
      </rPr>
      <t>COS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TV</t>
    </r>
    <r>
      <rPr>
        <b/>
        <vertAlign val="subscript"/>
        <sz val="12"/>
        <color theme="1"/>
        <rFont val="Calibri"/>
        <family val="2"/>
        <scheme val="minor"/>
      </rPr>
      <t>,2021</t>
    </r>
  </si>
  <si>
    <r>
      <t>Numero di rate</t>
    </r>
    <r>
      <rPr>
        <sz val="12"/>
        <color rgb="FFFF0000"/>
        <rFont val="Calibri"/>
        <family val="2"/>
        <scheme val="minor"/>
      </rPr>
      <t xml:space="preserve"> </t>
    </r>
    <r>
      <rPr>
        <b/>
        <i/>
        <sz val="12"/>
        <rFont val="Calibri"/>
        <family val="2"/>
        <scheme val="minor"/>
      </rPr>
      <t>r'</t>
    </r>
  </si>
  <si>
    <r>
      <t>Rata annuale RCND</t>
    </r>
    <r>
      <rPr>
        <vertAlign val="subscript"/>
        <sz val="12"/>
        <rFont val="Calibri"/>
        <family val="2"/>
        <scheme val="minor"/>
      </rPr>
      <t>TV</t>
    </r>
    <r>
      <rPr>
        <sz val="12"/>
        <rFont val="Calibri"/>
        <family val="2"/>
        <scheme val="minor"/>
      </rPr>
      <t xml:space="preserve">   </t>
    </r>
    <r>
      <rPr>
        <b/>
        <i/>
        <sz val="12"/>
        <rFont val="Calibri"/>
        <family val="2"/>
        <scheme val="minor"/>
      </rPr>
      <t>RCND</t>
    </r>
    <r>
      <rPr>
        <b/>
        <i/>
        <vertAlign val="subscript"/>
        <sz val="12"/>
        <rFont val="Calibri"/>
        <family val="2"/>
        <scheme val="minor"/>
      </rPr>
      <t>TV</t>
    </r>
    <r>
      <rPr>
        <b/>
        <i/>
        <sz val="12"/>
        <rFont val="Calibri"/>
        <family val="2"/>
        <scheme val="minor"/>
      </rPr>
      <t>/r'</t>
    </r>
  </si>
  <si>
    <t xml:space="preserve">Deroga ex art. 107 c.5 d.l. 18/20: differenza tra costi variabili 2019 e costi variabili da PEF 2020 approvato in applicazione del MTR </t>
  </si>
  <si>
    <t>Numero di anni per il recupero della differenza tra costi 2019 e costi da PEF 2020 approvato in applicazione del MTR</t>
  </si>
  <si>
    <r>
      <t xml:space="preserve">Rata annuale conguaglio relativa ai costi variabili per deroga ex art. 107, c. 5, d.l. 18/20   </t>
    </r>
    <r>
      <rPr>
        <b/>
        <i/>
        <sz val="12"/>
        <rFont val="Calibri"/>
        <family val="2"/>
        <scheme val="minor"/>
      </rPr>
      <t>RCU</t>
    </r>
    <r>
      <rPr>
        <b/>
        <i/>
        <vertAlign val="subscript"/>
        <sz val="12"/>
        <rFont val="Calibri"/>
        <family val="2"/>
        <scheme val="minor"/>
      </rPr>
      <t>TV</t>
    </r>
  </si>
  <si>
    <t>Quota (relativa ai costi variabili) dei conguagli residui afferenti alle determinazioni tariffarie del 2020, da recuperare nel 2021</t>
  </si>
  <si>
    <r>
      <t xml:space="preserve">       di cui quota dei conguagli relativi all'annualità 2018  </t>
    </r>
    <r>
      <rPr>
        <b/>
        <i/>
        <sz val="12"/>
        <rFont val="Calibri"/>
        <family val="2"/>
        <scheme val="minor"/>
      </rPr>
      <t>(1+ɣ</t>
    </r>
    <r>
      <rPr>
        <b/>
        <i/>
        <vertAlign val="subscript"/>
        <sz val="12"/>
        <rFont val="Calibri"/>
        <family val="2"/>
        <scheme val="minor"/>
      </rPr>
      <t>2020</t>
    </r>
    <r>
      <rPr>
        <b/>
        <i/>
        <sz val="12"/>
        <rFont val="Calibri"/>
        <family val="2"/>
        <scheme val="minor"/>
      </rPr>
      <t>)RC</t>
    </r>
    <r>
      <rPr>
        <b/>
        <i/>
        <vertAlign val="subscript"/>
        <sz val="12"/>
        <rFont val="Calibri"/>
        <family val="2"/>
        <scheme val="minor"/>
      </rPr>
      <t>TV,2020</t>
    </r>
    <r>
      <rPr>
        <b/>
        <i/>
        <sz val="12"/>
        <rFont val="Calibri"/>
        <family val="2"/>
        <scheme val="minor"/>
      </rPr>
      <t>/r</t>
    </r>
    <r>
      <rPr>
        <b/>
        <i/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</t>
    </r>
    <r>
      <rPr>
        <i/>
        <sz val="12"/>
        <rFont val="Calibri"/>
        <family val="2"/>
        <scheme val="minor"/>
      </rPr>
      <t xml:space="preserve">  </t>
    </r>
    <r>
      <rPr>
        <i/>
        <sz val="10"/>
        <rFont val="Calibri"/>
        <family val="2"/>
        <scheme val="minor"/>
      </rPr>
      <t>(se r</t>
    </r>
    <r>
      <rPr>
        <i/>
        <vertAlign val="subscript"/>
        <sz val="10"/>
        <rFont val="Calibri"/>
        <family val="2"/>
        <scheme val="minor"/>
      </rPr>
      <t>2020</t>
    </r>
    <r>
      <rPr>
        <i/>
        <sz val="10"/>
        <rFont val="Calibri"/>
        <family val="2"/>
        <scheme val="minor"/>
      </rPr>
      <t xml:space="preserve"> &gt; 1)</t>
    </r>
  </si>
  <si>
    <r>
      <t xml:space="preserve">Numero di rate conguagli relativi all'annualità 2018 (RC 2020)   </t>
    </r>
    <r>
      <rPr>
        <b/>
        <i/>
        <sz val="12"/>
        <rFont val="Calibri"/>
        <family val="2"/>
        <scheme val="minor"/>
      </rPr>
      <t>r</t>
    </r>
    <r>
      <rPr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     </t>
    </r>
    <r>
      <rPr>
        <i/>
        <sz val="10"/>
        <rFont val="Calibri"/>
        <family val="2"/>
        <scheme val="minor"/>
      </rPr>
      <t>(da PEF 2020)</t>
    </r>
  </si>
  <si>
    <r>
      <t>∑TV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totale delle entrate tariffarie relative alle componenti di costo variabile (ex deliberazioni 443/2019/R/</t>
    </r>
    <r>
      <rPr>
        <b/>
        <sz val="10"/>
        <color theme="1"/>
        <rFont val="Calibri"/>
        <family val="2"/>
        <scheme val="minor"/>
      </rPr>
      <t>RIF</t>
    </r>
    <r>
      <rPr>
        <b/>
        <sz val="12"/>
        <color theme="1"/>
        <rFont val="Calibri"/>
        <family val="2"/>
        <scheme val="minor"/>
      </rPr>
      <t>, 238/2020/R/</t>
    </r>
    <r>
      <rPr>
        <b/>
        <sz val="10"/>
        <color theme="1"/>
        <rFont val="Calibri"/>
        <family val="2"/>
        <scheme val="minor"/>
      </rPr>
      <t>RIF</t>
    </r>
    <r>
      <rPr>
        <b/>
        <sz val="12"/>
        <color theme="1"/>
        <rFont val="Calibri"/>
        <family val="2"/>
        <scheme val="minor"/>
      </rPr>
      <t xml:space="preserve"> e </t>
    </r>
    <r>
      <rPr>
        <b/>
        <sz val="12"/>
        <rFont val="Calibri"/>
        <family val="2"/>
        <scheme val="minor"/>
      </rPr>
      <t>493</t>
    </r>
    <r>
      <rPr>
        <b/>
        <sz val="12"/>
        <color theme="1"/>
        <rFont val="Calibri"/>
        <family val="2"/>
        <scheme val="minor"/>
      </rPr>
      <t>/2020/R/</t>
    </r>
    <r>
      <rPr>
        <b/>
        <sz val="9"/>
        <color theme="1"/>
        <rFont val="Calibri"/>
        <family val="2"/>
        <scheme val="minor"/>
      </rPr>
      <t>RIF</t>
    </r>
    <r>
      <rPr>
        <b/>
        <sz val="12"/>
        <color theme="1"/>
        <rFont val="Calibri"/>
        <family val="2"/>
        <scheme val="minor"/>
      </rPr>
      <t>)</t>
    </r>
  </si>
  <si>
    <r>
      <t xml:space="preserve">Scostamento atteso dei costi fissi di cui all'articolo 7 bis del MTR   </t>
    </r>
    <r>
      <rPr>
        <b/>
        <i/>
        <sz val="12"/>
        <rFont val="Calibri"/>
        <family val="2"/>
        <scheme val="minor"/>
      </rPr>
      <t>COV</t>
    </r>
    <r>
      <rPr>
        <b/>
        <i/>
        <vertAlign val="superscript"/>
        <sz val="12"/>
        <rFont val="Calibri"/>
        <family val="2"/>
        <scheme val="minor"/>
      </rPr>
      <t>EXP</t>
    </r>
    <r>
      <rPr>
        <b/>
        <i/>
        <vertAlign val="subscript"/>
        <sz val="12"/>
        <rFont val="Calibri"/>
        <family val="2"/>
        <scheme val="minor"/>
      </rPr>
      <t>TF</t>
    </r>
    <r>
      <rPr>
        <b/>
        <vertAlign val="subscript"/>
        <sz val="12"/>
        <rFont val="Calibri"/>
        <family val="2"/>
        <scheme val="minor"/>
      </rPr>
      <t>2021</t>
    </r>
  </si>
  <si>
    <t xml:space="preserve">Deroga ex art. 107 c.5 d.l. 18/20: differenza tra costi fissi 2019 e costi fissi da PEF 2020 approvato in applicazione del MTR </t>
  </si>
  <si>
    <r>
      <t xml:space="preserve">Rata annuale conguaglio relativa ai costi fissi per deroga ex art. 107, c. 5, d.l. 18/20   </t>
    </r>
    <r>
      <rPr>
        <b/>
        <i/>
        <sz val="12"/>
        <rFont val="Calibri"/>
        <family val="2"/>
        <scheme val="minor"/>
      </rPr>
      <t>RCU</t>
    </r>
    <r>
      <rPr>
        <b/>
        <i/>
        <vertAlign val="subscript"/>
        <sz val="12"/>
        <rFont val="Calibri"/>
        <family val="2"/>
        <scheme val="minor"/>
      </rPr>
      <t>TF</t>
    </r>
  </si>
  <si>
    <t>Quota (relativa ai costi fissi) dei conguagli residui afferenti alle determinazioni tariffarie del 2020, da recuperare nel 2021</t>
  </si>
  <si>
    <r>
      <t xml:space="preserve">       di cui quota dei conguagli relativi all'annualità 2018   </t>
    </r>
    <r>
      <rPr>
        <b/>
        <i/>
        <sz val="12"/>
        <rFont val="Calibri"/>
        <family val="2"/>
        <scheme val="minor"/>
      </rPr>
      <t>(1+ɣ</t>
    </r>
    <r>
      <rPr>
        <b/>
        <i/>
        <vertAlign val="subscript"/>
        <sz val="12"/>
        <rFont val="Calibri"/>
        <family val="2"/>
        <scheme val="minor"/>
      </rPr>
      <t>2020</t>
    </r>
    <r>
      <rPr>
        <b/>
        <i/>
        <sz val="12"/>
        <rFont val="Calibri"/>
        <family val="2"/>
        <scheme val="minor"/>
      </rPr>
      <t>)RC</t>
    </r>
    <r>
      <rPr>
        <b/>
        <i/>
        <vertAlign val="subscript"/>
        <sz val="12"/>
        <rFont val="Calibri"/>
        <family val="2"/>
        <scheme val="minor"/>
      </rPr>
      <t>TF,2020</t>
    </r>
    <r>
      <rPr>
        <b/>
        <i/>
        <sz val="12"/>
        <rFont val="Calibri"/>
        <family val="2"/>
        <scheme val="minor"/>
      </rPr>
      <t>/r</t>
    </r>
    <r>
      <rPr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     </t>
    </r>
    <r>
      <rPr>
        <i/>
        <sz val="10"/>
        <rFont val="Calibri"/>
        <family val="2"/>
        <scheme val="minor"/>
      </rPr>
      <t>(se r</t>
    </r>
    <r>
      <rPr>
        <i/>
        <vertAlign val="subscript"/>
        <sz val="10"/>
        <rFont val="Calibri"/>
        <family val="2"/>
        <scheme val="minor"/>
      </rPr>
      <t>2020</t>
    </r>
    <r>
      <rPr>
        <i/>
        <sz val="10"/>
        <rFont val="Calibri"/>
        <family val="2"/>
        <scheme val="minor"/>
      </rPr>
      <t xml:space="preserve"> &gt; 1)</t>
    </r>
  </si>
  <si>
    <r>
      <t>Numero di rate conguagli relativi all'annualità 2018 (RC 2020)   r</t>
    </r>
    <r>
      <rPr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     </t>
    </r>
    <r>
      <rPr>
        <i/>
        <sz val="10"/>
        <rFont val="Calibri"/>
        <family val="2"/>
        <scheme val="minor"/>
      </rPr>
      <t>(da PEF 2020)</t>
    </r>
  </si>
  <si>
    <r>
      <t>∑TF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totale delle entrate tariffarie relative alle componenti di costo fisse  (ex deliberazioni 443/2019/R/RIF, 238/2020/R/RIF e </t>
    </r>
    <r>
      <rPr>
        <b/>
        <sz val="12"/>
        <rFont val="Calibri"/>
        <family val="2"/>
        <scheme val="minor"/>
      </rPr>
      <t>493</t>
    </r>
    <r>
      <rPr>
        <b/>
        <sz val="12"/>
        <color theme="1"/>
        <rFont val="Calibri"/>
        <family val="2"/>
        <scheme val="minor"/>
      </rPr>
      <t>/2020/R/RIF)</t>
    </r>
  </si>
  <si>
    <r>
      <t>∑T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>= ∑TV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+ ∑TF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 (ex deliberazioni 443/2019/R/RIF, 238/2020/R/RIF e </t>
    </r>
    <r>
      <rPr>
        <b/>
        <sz val="12"/>
        <rFont val="Calibri"/>
        <family val="2"/>
        <scheme val="minor"/>
      </rPr>
      <t>493</t>
    </r>
    <r>
      <rPr>
        <b/>
        <sz val="12"/>
        <color theme="1"/>
        <rFont val="Calibri"/>
        <family val="2"/>
        <scheme val="minor"/>
      </rPr>
      <t>/2020/R/RIF)</t>
    </r>
  </si>
  <si>
    <r>
      <t xml:space="preserve">raccolta differenziata   </t>
    </r>
    <r>
      <rPr>
        <i/>
        <sz val="12"/>
        <color theme="1"/>
        <rFont val="Calibri"/>
        <family val="2"/>
        <scheme val="minor"/>
      </rPr>
      <t>%</t>
    </r>
  </si>
  <si>
    <r>
      <t>q</t>
    </r>
    <r>
      <rPr>
        <i/>
        <vertAlign val="subscript"/>
        <sz val="12"/>
        <color theme="1"/>
        <rFont val="Calibri"/>
        <family val="2"/>
        <scheme val="minor"/>
      </rPr>
      <t>a-2</t>
    </r>
    <r>
      <rPr>
        <i/>
        <sz val="12"/>
        <color theme="1"/>
        <rFont val="Calibri"/>
        <family val="2"/>
        <scheme val="minor"/>
      </rPr>
      <t xml:space="preserve">  </t>
    </r>
    <r>
      <rPr>
        <i/>
        <sz val="12"/>
        <rFont val="Calibri"/>
        <family val="2"/>
        <scheme val="minor"/>
      </rPr>
      <t xml:space="preserve"> kg</t>
    </r>
  </si>
  <si>
    <r>
      <t xml:space="preserve">costo unitario effettivo - Cueff   </t>
    </r>
    <r>
      <rPr>
        <i/>
        <sz val="12"/>
        <color theme="1"/>
        <rFont val="Calibri"/>
        <family val="2"/>
        <scheme val="minor"/>
      </rPr>
      <t>€cent/kg</t>
    </r>
  </si>
  <si>
    <r>
      <t xml:space="preserve">fabbisogno standard   </t>
    </r>
    <r>
      <rPr>
        <i/>
        <sz val="12"/>
        <color theme="1"/>
        <rFont val="Calibri"/>
        <family val="2"/>
        <scheme val="minor"/>
      </rPr>
      <t>€cent/kg</t>
    </r>
  </si>
  <si>
    <r>
      <t xml:space="preserve">costo medio settore   </t>
    </r>
    <r>
      <rPr>
        <i/>
        <sz val="12"/>
        <color theme="1"/>
        <rFont val="Calibri"/>
        <family val="2"/>
        <scheme val="minor"/>
      </rPr>
      <t>€cent/kg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</si>
  <si>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valutazione rispetto agli obiettivi di raccolta differenziata   </t>
    </r>
    <r>
      <rPr>
        <b/>
        <i/>
        <sz val="12"/>
        <color theme="1"/>
        <rFont val="Calibri"/>
        <family val="2"/>
        <scheme val="minor"/>
      </rPr>
      <t>ɣ</t>
    </r>
    <r>
      <rPr>
        <b/>
        <i/>
        <vertAlign val="sub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</si>
  <si>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valutazione rispetto all' efficacia dell' attività di preparazione per il riutilizzo e riciclo   </t>
    </r>
    <r>
      <rPr>
        <b/>
        <i/>
        <sz val="12"/>
        <color theme="1"/>
        <rFont val="Calibri"/>
        <family val="2"/>
        <scheme val="minor"/>
      </rPr>
      <t>ɣ</t>
    </r>
    <r>
      <rPr>
        <b/>
        <i/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</si>
  <si>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valutazione rispetto alla soddisfazione degli utenti del servizio   </t>
    </r>
    <r>
      <rPr>
        <b/>
        <i/>
        <sz val="12"/>
        <color theme="1"/>
        <rFont val="Calibri"/>
        <family val="2"/>
        <scheme val="minor"/>
      </rPr>
      <t>ɣ</t>
    </r>
    <r>
      <rPr>
        <b/>
        <i/>
        <vertAlign val="sub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</si>
  <si>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Totale   </t>
    </r>
    <r>
      <rPr>
        <b/>
        <i/>
        <sz val="12"/>
        <color theme="1"/>
        <rFont val="Symbol"/>
        <family val="1"/>
        <charset val="2"/>
      </rPr>
      <t>g</t>
    </r>
  </si>
  <si>
    <r>
      <t xml:space="preserve">Coefficiente di gradualità   </t>
    </r>
    <r>
      <rPr>
        <b/>
        <i/>
        <sz val="12"/>
        <color theme="1"/>
        <rFont val="Arial"/>
        <family val="2"/>
      </rPr>
      <t>(1+</t>
    </r>
    <r>
      <rPr>
        <b/>
        <i/>
        <sz val="12"/>
        <color theme="1"/>
        <rFont val="Symbol"/>
        <family val="1"/>
        <charset val="2"/>
      </rPr>
      <t>g</t>
    </r>
    <r>
      <rPr>
        <b/>
        <i/>
        <sz val="12"/>
        <color theme="1"/>
        <rFont val="Arial"/>
        <family val="2"/>
      </rPr>
      <t>)</t>
    </r>
  </si>
  <si>
    <r>
      <t xml:space="preserve">coefficiente di recupero di produttività   </t>
    </r>
    <r>
      <rPr>
        <b/>
        <i/>
        <sz val="12"/>
        <color theme="1"/>
        <rFont val="Calibri"/>
        <family val="2"/>
        <scheme val="minor"/>
      </rPr>
      <t>X</t>
    </r>
    <r>
      <rPr>
        <i/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</si>
  <si>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coeff. per il miglioramento previsto della qualità 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QL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</si>
  <si>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coeff. per la valorizzazione di modifiche del perimetro gestionale   </t>
    </r>
    <r>
      <rPr>
        <b/>
        <i/>
        <sz val="12"/>
        <color theme="1"/>
        <rFont val="Calibri"/>
        <family val="2"/>
        <scheme val="minor"/>
      </rPr>
      <t>PG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</si>
  <si>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coeff. per l'emergenza COVID-19   </t>
    </r>
    <r>
      <rPr>
        <b/>
        <i/>
        <sz val="12"/>
        <color theme="1"/>
        <rFont val="Calibri"/>
        <family val="2"/>
        <scheme val="minor"/>
      </rPr>
      <t>C19</t>
    </r>
    <r>
      <rPr>
        <b/>
        <i/>
        <vertAlign val="subscript"/>
        <sz val="12"/>
        <rFont val="Calibri"/>
        <family val="2"/>
        <scheme val="minor"/>
      </rPr>
      <t>2021</t>
    </r>
    <r>
      <rPr>
        <sz val="12"/>
        <rFont val="Calibri"/>
        <family val="2"/>
        <scheme val="minor"/>
      </rPr>
      <t xml:space="preserve"> </t>
    </r>
  </si>
  <si>
    <r>
      <t xml:space="preserve">Parametro per la determinazione del limite alla crescita delle tariffe   </t>
    </r>
    <r>
      <rPr>
        <b/>
        <i/>
        <sz val="12"/>
        <color theme="1"/>
        <rFont val="Symbol"/>
        <family val="1"/>
        <charset val="2"/>
      </rPr>
      <t>r</t>
    </r>
  </si>
  <si>
    <r>
      <rPr>
        <b/>
        <i/>
        <sz val="12"/>
        <color theme="1"/>
        <rFont val="Calibri"/>
        <family val="2"/>
        <scheme val="minor"/>
      </rPr>
      <t>(1+</t>
    </r>
    <r>
      <rPr>
        <b/>
        <i/>
        <sz val="12"/>
        <color theme="1"/>
        <rFont val="Symbol"/>
        <family val="1"/>
        <charset val="2"/>
      </rPr>
      <t>r</t>
    </r>
    <r>
      <rPr>
        <b/>
        <i/>
        <sz val="12"/>
        <color theme="1"/>
        <rFont val="Calibri"/>
        <family val="2"/>
        <scheme val="minor"/>
      </rPr>
      <t>)</t>
    </r>
  </si>
  <si>
    <r>
      <t xml:space="preserve"> </t>
    </r>
    <r>
      <rPr>
        <i/>
        <sz val="12"/>
        <color theme="1"/>
        <rFont val="Calibri"/>
        <family val="2"/>
        <scheme val="minor"/>
      </rPr>
      <t>∑T</t>
    </r>
    <r>
      <rPr>
        <i/>
        <vertAlign val="subscript"/>
        <sz val="12"/>
        <color theme="1"/>
        <rFont val="Calibri"/>
        <family val="2"/>
        <scheme val="minor"/>
      </rPr>
      <t>a</t>
    </r>
  </si>
  <si>
    <r>
      <t xml:space="preserve"> </t>
    </r>
    <r>
      <rPr>
        <i/>
        <sz val="12"/>
        <color theme="1"/>
        <rFont val="Calibri"/>
        <family val="2"/>
        <scheme val="minor"/>
      </rPr>
      <t>∑TV</t>
    </r>
    <r>
      <rPr>
        <i/>
        <vertAlign val="subscript"/>
        <sz val="12"/>
        <color theme="1"/>
        <rFont val="Calibri"/>
        <family val="2"/>
        <scheme val="minor"/>
      </rPr>
      <t>a-1</t>
    </r>
  </si>
  <si>
    <r>
      <t xml:space="preserve"> </t>
    </r>
    <r>
      <rPr>
        <i/>
        <sz val="12"/>
        <color theme="1"/>
        <rFont val="Calibri"/>
        <family val="2"/>
        <scheme val="minor"/>
      </rPr>
      <t>∑TF</t>
    </r>
    <r>
      <rPr>
        <i/>
        <vertAlign val="subscript"/>
        <sz val="12"/>
        <color theme="1"/>
        <rFont val="Calibri"/>
        <family val="2"/>
        <scheme val="minor"/>
      </rPr>
      <t>a-1</t>
    </r>
  </si>
  <si>
    <r>
      <t xml:space="preserve"> </t>
    </r>
    <r>
      <rPr>
        <i/>
        <sz val="12"/>
        <color theme="1"/>
        <rFont val="Calibri"/>
        <family val="2"/>
        <scheme val="minor"/>
      </rPr>
      <t>∑T</t>
    </r>
    <r>
      <rPr>
        <i/>
        <vertAlign val="subscript"/>
        <sz val="12"/>
        <color theme="1"/>
        <rFont val="Calibri"/>
        <family val="2"/>
        <scheme val="minor"/>
      </rPr>
      <t>a-1</t>
    </r>
  </si>
  <si>
    <r>
      <t xml:space="preserve"> </t>
    </r>
    <r>
      <rPr>
        <b/>
        <i/>
        <sz val="12"/>
        <color theme="1"/>
        <rFont val="Calibri"/>
        <family val="2"/>
        <scheme val="minor"/>
      </rPr>
      <t>∑T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>/ ∑T</t>
    </r>
    <r>
      <rPr>
        <b/>
        <i/>
        <vertAlign val="subscript"/>
        <sz val="12"/>
        <color theme="1"/>
        <rFont val="Calibri"/>
        <family val="2"/>
        <scheme val="minor"/>
      </rPr>
      <t>a-1</t>
    </r>
  </si>
  <si>
    <r>
      <t>∑T</t>
    </r>
    <r>
      <rPr>
        <b/>
        <vertAlign val="subscript"/>
        <sz val="12"/>
        <color theme="1"/>
        <rFont val="Calibri"/>
        <family val="2"/>
        <scheme val="minor"/>
      </rPr>
      <t>max</t>
    </r>
    <r>
      <rPr>
        <b/>
        <sz val="12"/>
        <color theme="1"/>
        <rFont val="Calibri"/>
        <family val="2"/>
        <scheme val="minor"/>
      </rPr>
      <t xml:space="preserve">  (entrate tariffarie massime applicabili nel rispetto del limite di crescita)</t>
    </r>
  </si>
  <si>
    <r>
      <t>delta (∑T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>-∑T</t>
    </r>
    <r>
      <rPr>
        <b/>
        <vertAlign val="subscript"/>
        <sz val="12"/>
        <color theme="1"/>
        <rFont val="Calibri"/>
        <family val="2"/>
        <scheme val="minor"/>
      </rPr>
      <t>max</t>
    </r>
    <r>
      <rPr>
        <b/>
        <sz val="12"/>
        <color theme="1"/>
        <rFont val="Calibri"/>
        <family val="2"/>
        <scheme val="minor"/>
      </rPr>
      <t>)</t>
    </r>
  </si>
  <si>
    <r>
      <t xml:space="preserve">Riclassifica </t>
    </r>
    <r>
      <rPr>
        <b/>
        <sz val="12"/>
        <color theme="1"/>
        <rFont val="Calibri"/>
        <family val="2"/>
        <scheme val="minor"/>
      </rPr>
      <t>TV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</t>
    </r>
  </si>
  <si>
    <r>
      <t>Riclassifica</t>
    </r>
    <r>
      <rPr>
        <b/>
        <sz val="12"/>
        <color theme="1"/>
        <rFont val="Calibri"/>
        <family val="2"/>
        <scheme val="minor"/>
      </rPr>
      <t xml:space="preserve"> TF</t>
    </r>
    <r>
      <rPr>
        <b/>
        <vertAlign val="subscript"/>
        <sz val="12"/>
        <color theme="1"/>
        <rFont val="Calibri"/>
        <family val="2"/>
        <scheme val="minor"/>
      </rPr>
      <t>a</t>
    </r>
  </si>
  <si>
    <r>
      <t>Riepilogo delle componenti a conguaglio il cui recupero in tariffa è rinviato alle annualità successive al 2021</t>
    </r>
    <r>
      <rPr>
        <b/>
        <i/>
        <sz val="14"/>
        <color rgb="FFC00000"/>
        <rFont val="Calibri"/>
        <family val="2"/>
        <scheme val="minor"/>
      </rPr>
      <t xml:space="preserve"> </t>
    </r>
    <r>
      <rPr>
        <b/>
        <i/>
        <sz val="9"/>
        <color rgb="FFC00000"/>
        <rFont val="Calibri"/>
        <family val="2"/>
        <scheme val="minor"/>
      </rPr>
      <t>(NON COMPILABILE)</t>
    </r>
  </si>
  <si>
    <t>Quota residua dei conguagli relativi all’annualità 2018 (come determinati nell’ambito del PEF 2020)</t>
  </si>
  <si>
    <t>Quota residua dei conguagli relativi all’annualità 2019</t>
  </si>
  <si>
    <t xml:space="preserve">di cui quota residua della componente a conguaglio dei costi variabili riconosciuta, relativa all'annualità 2019 </t>
  </si>
  <si>
    <t>di cui quota residua della componente a conguaglio dei costi fissi riconosciuta, relativa all'annualità 2019</t>
  </si>
  <si>
    <r>
      <t>Quota residua recupero delle mancate entrate tariffarie 2020 per applicazione dei fattori di correzione ex del. 158/2020/R/</t>
    </r>
    <r>
      <rPr>
        <sz val="10"/>
        <color theme="1"/>
        <rFont val="Calibri"/>
        <family val="2"/>
        <scheme val="minor"/>
      </rPr>
      <t>RIF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(relativa a RCND</t>
    </r>
    <r>
      <rPr>
        <vertAlign val="subscript"/>
        <sz val="12"/>
        <rFont val="Calibri"/>
        <family val="2"/>
        <scheme val="minor"/>
      </rPr>
      <t>TV</t>
    </r>
    <r>
      <rPr>
        <sz val="12"/>
        <rFont val="Calibri"/>
        <family val="2"/>
        <scheme val="minor"/>
      </rPr>
      <t>)</t>
    </r>
  </si>
  <si>
    <r>
      <t xml:space="preserve">Quota residua conguaglio per recupero derivante da tariffe in deroga ex art. 107 c. 5 d.l. 18/20 </t>
    </r>
    <r>
      <rPr>
        <sz val="12"/>
        <rFont val="Calibri"/>
        <family val="2"/>
        <scheme val="minor"/>
      </rPr>
      <t>(relativa alle componenti RCU)</t>
    </r>
  </si>
  <si>
    <t>Costi del gestore diverso dal Comune</t>
  </si>
  <si>
    <t>Ambito tariffario della Regione Sardegna Comune di ANELA</t>
  </si>
  <si>
    <t xml:space="preserve">       PEF 2021</t>
  </si>
  <si>
    <t>Costi 
del Comune di ANELA</t>
  </si>
  <si>
    <t>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</si>
</sst>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_-;\-* #,##0_-;_-* &quot;-&quot;??_-;_-@_-"/>
    <numFmt numFmtId="166" formatCode="#,##0.00_ ;\-#,##0.00\ "/>
    <numFmt numFmtId="167" formatCode="#,##0_ ;\-#,##0\ "/>
    <numFmt numFmtId="168" formatCode="_-&quot;€&quot;\ * #,##0_-;\-&quot;€&quot;\ * #,##0_-;_-&quot;€&quot;\ 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vertAlign val="subscript"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vertAlign val="subscript"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i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i/>
      <vertAlign val="subscript"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i/>
      <vertAlign val="subscript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vertAlign val="superscript"/>
      <sz val="12"/>
      <name val="Calibri"/>
      <family val="2"/>
      <scheme val="minor"/>
    </font>
    <font>
      <b/>
      <i/>
      <sz val="12"/>
      <color theme="1"/>
      <name val="Symbol"/>
      <family val="1"/>
      <charset val="2"/>
    </font>
    <font>
      <b/>
      <i/>
      <sz val="12"/>
      <color theme="1"/>
      <name val="Arial"/>
      <family val="2"/>
    </font>
    <font>
      <b/>
      <i/>
      <sz val="14"/>
      <color rgb="FFC0000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rgb="FF02A78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DDE1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0">
    <xf numFmtId="0" fontId="0" fillId="0" borderId="0" xfId="0"/>
    <xf numFmtId="0" fontId="7" fillId="2" borderId="0" xfId="0" applyFont="1" applyFill="1"/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2" borderId="0" xfId="0" applyFont="1" applyFill="1"/>
    <xf numFmtId="0" fontId="7" fillId="0" borderId="0" xfId="0" applyFont="1"/>
    <xf numFmtId="0" fontId="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9" fillId="2" borderId="0" xfId="0" applyFont="1" applyFill="1"/>
    <xf numFmtId="0" fontId="0" fillId="2" borderId="0" xfId="0" applyFill="1"/>
    <xf numFmtId="0" fontId="2" fillId="2" borderId="0" xfId="3" applyFill="1" applyBorder="1"/>
    <xf numFmtId="165" fontId="0" fillId="2" borderId="32" xfId="1" applyNumberFormat="1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165" fontId="0" fillId="6" borderId="32" xfId="1" applyNumberFormat="1" applyFont="1" applyFill="1" applyBorder="1" applyAlignment="1">
      <alignment horizontal="center" vertical="center"/>
    </xf>
    <xf numFmtId="165" fontId="4" fillId="4" borderId="32" xfId="1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9" fontId="1" fillId="2" borderId="27" xfId="2" applyFont="1" applyFill="1" applyBorder="1" applyAlignment="1" applyProtection="1">
      <alignment horizontal="center" vertical="center"/>
      <protection locked="0"/>
    </xf>
    <xf numFmtId="9" fontId="7" fillId="2" borderId="0" xfId="2" applyFont="1" applyFill="1"/>
    <xf numFmtId="0" fontId="13" fillId="2" borderId="0" xfId="0" applyFont="1" applyFill="1" applyBorder="1" applyAlignment="1">
      <alignment horizontal="center"/>
    </xf>
    <xf numFmtId="0" fontId="5" fillId="2" borderId="48" xfId="0" applyFont="1" applyFill="1" applyBorder="1"/>
    <xf numFmtId="0" fontId="5" fillId="2" borderId="48" xfId="0" applyFont="1" applyFill="1" applyBorder="1" applyAlignment="1">
      <alignment horizontal="left" vertical="center"/>
    </xf>
    <xf numFmtId="0" fontId="6" fillId="2" borderId="48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11" fillId="2" borderId="10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4" borderId="1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 applyProtection="1">
      <alignment horizontal="center" vertical="center"/>
    </xf>
    <xf numFmtId="0" fontId="11" fillId="5" borderId="25" xfId="0" applyFont="1" applyFill="1" applyBorder="1" applyAlignment="1" applyProtection="1">
      <alignment horizontal="center"/>
    </xf>
    <xf numFmtId="0" fontId="11" fillId="4" borderId="22" xfId="0" applyFont="1" applyFill="1" applyBorder="1" applyAlignment="1" applyProtection="1">
      <alignment horizontal="center"/>
    </xf>
    <xf numFmtId="0" fontId="11" fillId="7" borderId="22" xfId="0" applyFont="1" applyFill="1" applyBorder="1" applyAlignment="1" applyProtection="1">
      <alignment horizontal="center"/>
    </xf>
    <xf numFmtId="0" fontId="11" fillId="8" borderId="38" xfId="0" applyFont="1" applyFill="1" applyBorder="1" applyAlignment="1" applyProtection="1">
      <alignment horizontal="center" vertical="center"/>
    </xf>
    <xf numFmtId="0" fontId="11" fillId="8" borderId="36" xfId="0" applyFont="1" applyFill="1" applyBorder="1" applyAlignment="1" applyProtection="1">
      <alignment horizontal="center" vertical="center"/>
    </xf>
    <xf numFmtId="0" fontId="11" fillId="7" borderId="25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24" fillId="9" borderId="40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vertical="center" wrapText="1"/>
    </xf>
    <xf numFmtId="166" fontId="15" fillId="2" borderId="3" xfId="1" applyNumberFormat="1" applyFont="1" applyFill="1" applyBorder="1" applyAlignment="1" applyProtection="1">
      <alignment horizontal="center" vertical="center" wrapText="1"/>
    </xf>
    <xf numFmtId="166" fontId="15" fillId="0" borderId="3" xfId="1" applyNumberFormat="1" applyFont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/>
    </xf>
    <xf numFmtId="166" fontId="1" fillId="11" borderId="10" xfId="1" applyNumberFormat="1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vertical="center"/>
    </xf>
    <xf numFmtId="0" fontId="15" fillId="2" borderId="10" xfId="0" applyFont="1" applyFill="1" applyBorder="1" applyAlignment="1" applyProtection="1">
      <alignment horizontal="center" vertical="center"/>
    </xf>
    <xf numFmtId="0" fontId="18" fillId="2" borderId="0" xfId="0" applyFont="1" applyFill="1" applyAlignment="1" applyProtection="1">
      <alignment horizontal="center" vertical="center"/>
    </xf>
    <xf numFmtId="0" fontId="19" fillId="2" borderId="22" xfId="0" applyFont="1" applyFill="1" applyBorder="1" applyAlignment="1" applyProtection="1">
      <alignment vertical="center"/>
    </xf>
    <xf numFmtId="166" fontId="0" fillId="3" borderId="31" xfId="1" applyNumberFormat="1" applyFont="1" applyFill="1" applyBorder="1" applyAlignment="1" applyProtection="1">
      <alignment horizontal="center" vertical="center"/>
    </xf>
    <xf numFmtId="0" fontId="11" fillId="4" borderId="11" xfId="0" applyFont="1" applyFill="1" applyBorder="1" applyAlignment="1" applyProtection="1">
      <alignment vertical="center"/>
    </xf>
    <xf numFmtId="0" fontId="7" fillId="2" borderId="12" xfId="0" applyFont="1" applyFill="1" applyBorder="1" applyProtection="1"/>
    <xf numFmtId="0" fontId="11" fillId="2" borderId="0" xfId="0" applyFont="1" applyFill="1" applyAlignment="1" applyProtection="1">
      <alignment horizontal="center"/>
    </xf>
    <xf numFmtId="166" fontId="1" fillId="2" borderId="0" xfId="1" applyNumberFormat="1" applyFont="1" applyFill="1" applyAlignment="1" applyProtection="1">
      <alignment horizontal="center"/>
    </xf>
    <xf numFmtId="166" fontId="1" fillId="2" borderId="14" xfId="1" applyNumberFormat="1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vertical="center"/>
    </xf>
    <xf numFmtId="166" fontId="1" fillId="6" borderId="15" xfId="1" applyNumberFormat="1" applyFont="1" applyFill="1" applyBorder="1" applyAlignment="1" applyProtection="1">
      <alignment horizontal="center" vertical="center"/>
    </xf>
    <xf numFmtId="166" fontId="1" fillId="6" borderId="16" xfId="1" applyNumberFormat="1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vertical="center"/>
    </xf>
    <xf numFmtId="0" fontId="7" fillId="2" borderId="53" xfId="0" applyFont="1" applyFill="1" applyBorder="1" applyAlignment="1" applyProtection="1">
      <alignment vertical="center"/>
    </xf>
    <xf numFmtId="0" fontId="7" fillId="2" borderId="19" xfId="0" applyFont="1" applyFill="1" applyBorder="1" applyAlignment="1" applyProtection="1">
      <alignment vertical="center"/>
    </xf>
    <xf numFmtId="0" fontId="7" fillId="2" borderId="17" xfId="0" quotePrefix="1" applyFont="1" applyFill="1" applyBorder="1" applyAlignment="1" applyProtection="1">
      <alignment vertical="center"/>
    </xf>
    <xf numFmtId="166" fontId="1" fillId="6" borderId="8" xfId="1" applyNumberFormat="1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vertical="center"/>
    </xf>
    <xf numFmtId="0" fontId="18" fillId="4" borderId="8" xfId="0" applyFont="1" applyFill="1" applyBorder="1" applyAlignment="1" applyProtection="1">
      <alignment vertical="center"/>
    </xf>
    <xf numFmtId="0" fontId="11" fillId="4" borderId="10" xfId="0" applyFont="1" applyFill="1" applyBorder="1" applyAlignment="1" applyProtection="1">
      <alignment horizontal="center" vertical="center"/>
    </xf>
    <xf numFmtId="0" fontId="7" fillId="2" borderId="49" xfId="0" applyFont="1" applyFill="1" applyBorder="1" applyAlignment="1" applyProtection="1">
      <alignment vertical="center"/>
    </xf>
    <xf numFmtId="0" fontId="11" fillId="2" borderId="54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vertical="center"/>
    </xf>
    <xf numFmtId="166" fontId="1" fillId="2" borderId="0" xfId="1" applyNumberFormat="1" applyFont="1" applyFill="1" applyBorder="1" applyAlignment="1" applyProtection="1">
      <alignment horizontal="center" vertical="center"/>
    </xf>
    <xf numFmtId="0" fontId="27" fillId="0" borderId="12" xfId="0" applyFont="1" applyBorder="1" applyProtection="1"/>
    <xf numFmtId="0" fontId="21" fillId="2" borderId="0" xfId="0" applyFont="1" applyFill="1" applyAlignment="1" applyProtection="1">
      <alignment horizontal="center"/>
    </xf>
    <xf numFmtId="166" fontId="21" fillId="2" borderId="0" xfId="1" applyNumberFormat="1" applyFont="1" applyFill="1" applyAlignment="1" applyProtection="1">
      <alignment horizontal="center"/>
    </xf>
    <xf numFmtId="166" fontId="21" fillId="2" borderId="29" xfId="1" applyNumberFormat="1" applyFont="1" applyFill="1" applyBorder="1" applyAlignment="1" applyProtection="1">
      <alignment horizontal="center"/>
    </xf>
    <xf numFmtId="166" fontId="1" fillId="11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vertical="center"/>
    </xf>
    <xf numFmtId="0" fontId="16" fillId="0" borderId="3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horizontal="center" vertical="center"/>
    </xf>
    <xf numFmtId="1" fontId="0" fillId="12" borderId="2" xfId="1" applyNumberFormat="1" applyFont="1" applyFill="1" applyBorder="1" applyAlignment="1" applyProtection="1">
      <alignment horizontal="center" vertical="center"/>
      <protection locked="0"/>
    </xf>
    <xf numFmtId="1" fontId="0" fillId="13" borderId="3" xfId="1" applyNumberFormat="1" applyFont="1" applyFill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vertical="center"/>
    </xf>
    <xf numFmtId="0" fontId="15" fillId="2" borderId="11" xfId="0" applyFont="1" applyFill="1" applyBorder="1" applyAlignment="1" applyProtection="1">
      <alignment horizontal="center" vertical="center"/>
    </xf>
    <xf numFmtId="166" fontId="1" fillId="12" borderId="11" xfId="1" applyNumberFormat="1" applyFont="1" applyFill="1" applyBorder="1" applyAlignment="1" applyProtection="1">
      <alignment horizontal="center" vertical="center"/>
      <protection locked="0"/>
    </xf>
    <xf numFmtId="166" fontId="1" fillId="13" borderId="11" xfId="1" applyNumberFormat="1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166" fontId="1" fillId="12" borderId="19" xfId="1" applyNumberFormat="1" applyFont="1" applyFill="1" applyBorder="1" applyAlignment="1" applyProtection="1">
      <alignment horizontal="center" vertical="center"/>
      <protection locked="0"/>
    </xf>
    <xf numFmtId="166" fontId="1" fillId="13" borderId="19" xfId="1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vertical="center"/>
    </xf>
    <xf numFmtId="0" fontId="11" fillId="0" borderId="10" xfId="0" applyFont="1" applyBorder="1" applyAlignment="1" applyProtection="1">
      <alignment horizontal="center" vertical="center"/>
    </xf>
    <xf numFmtId="1" fontId="1" fillId="12" borderId="7" xfId="1" applyNumberFormat="1" applyFont="1" applyFill="1" applyBorder="1" applyAlignment="1" applyProtection="1">
      <alignment horizontal="center" vertical="center"/>
      <protection locked="0"/>
    </xf>
    <xf numFmtId="1" fontId="1" fillId="13" borderId="8" xfId="1" applyNumberFormat="1" applyFont="1" applyFill="1" applyBorder="1" applyAlignment="1" applyProtection="1">
      <alignment horizontal="center" vertical="center"/>
      <protection locked="0"/>
    </xf>
    <xf numFmtId="166" fontId="1" fillId="6" borderId="11" xfId="1" applyNumberFormat="1" applyFont="1" applyFill="1" applyBorder="1" applyAlignment="1" applyProtection="1">
      <alignment horizontal="center" vertical="center"/>
    </xf>
    <xf numFmtId="0" fontId="16" fillId="0" borderId="52" xfId="0" applyFont="1" applyBorder="1" applyAlignment="1" applyProtection="1">
      <alignment vertical="center"/>
    </xf>
    <xf numFmtId="0" fontId="15" fillId="2" borderId="54" xfId="0" applyFont="1" applyFill="1" applyBorder="1" applyAlignment="1" applyProtection="1">
      <alignment horizontal="center" vertical="center"/>
    </xf>
    <xf numFmtId="166" fontId="1" fillId="2" borderId="19" xfId="1" applyNumberFormat="1" applyFont="1" applyFill="1" applyBorder="1" applyAlignment="1" applyProtection="1">
      <alignment horizontal="center" vertical="center"/>
    </xf>
    <xf numFmtId="166" fontId="1" fillId="6" borderId="54" xfId="1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vertical="center"/>
    </xf>
    <xf numFmtId="166" fontId="1" fillId="2" borderId="7" xfId="1" applyNumberFormat="1" applyFont="1" applyFill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1" fontId="0" fillId="0" borderId="24" xfId="1" applyNumberFormat="1" applyFont="1" applyBorder="1" applyAlignment="1" applyProtection="1">
      <alignment horizontal="center" vertical="center"/>
    </xf>
    <xf numFmtId="1" fontId="0" fillId="0" borderId="11" xfId="1" applyNumberFormat="1" applyFont="1" applyBorder="1" applyAlignment="1" applyProtection="1">
      <alignment horizontal="center" vertical="center"/>
    </xf>
    <xf numFmtId="0" fontId="11" fillId="4" borderId="54" xfId="0" applyFont="1" applyFill="1" applyBorder="1" applyAlignment="1" applyProtection="1">
      <alignment vertical="center" wrapText="1"/>
    </xf>
    <xf numFmtId="0" fontId="11" fillId="4" borderId="54" xfId="0" applyFont="1" applyFill="1" applyBorder="1" applyAlignment="1" applyProtection="1">
      <alignment horizontal="center" vertical="center" wrapText="1"/>
    </xf>
    <xf numFmtId="0" fontId="11" fillId="2" borderId="54" xfId="0" applyFont="1" applyFill="1" applyBorder="1" applyAlignment="1" applyProtection="1">
      <alignment horizontal="center" vertical="center" wrapText="1"/>
    </xf>
    <xf numFmtId="0" fontId="16" fillId="0" borderId="46" xfId="0" applyFont="1" applyBorder="1" applyAlignment="1" applyProtection="1">
      <alignment vertical="center"/>
    </xf>
    <xf numFmtId="0" fontId="11" fillId="2" borderId="46" xfId="0" applyFont="1" applyFill="1" applyBorder="1" applyAlignment="1" applyProtection="1">
      <alignment horizontal="center" vertical="center"/>
    </xf>
    <xf numFmtId="166" fontId="1" fillId="11" borderId="46" xfId="1" applyNumberFormat="1" applyFont="1" applyFill="1" applyBorder="1" applyAlignment="1" applyProtection="1">
      <alignment horizontal="center" vertical="center"/>
      <protection locked="0"/>
    </xf>
    <xf numFmtId="166" fontId="1" fillId="6" borderId="47" xfId="1" applyNumberFormat="1" applyFont="1" applyFill="1" applyBorder="1" applyAlignment="1" applyProtection="1">
      <alignment horizontal="center" vertical="center"/>
    </xf>
    <xf numFmtId="167" fontId="1" fillId="14" borderId="7" xfId="1" applyNumberFormat="1" applyFont="1" applyFill="1" applyBorder="1" applyAlignment="1" applyProtection="1">
      <alignment horizontal="center" vertical="center"/>
    </xf>
    <xf numFmtId="167" fontId="1" fillId="14" borderId="8" xfId="1" applyNumberFormat="1" applyFont="1" applyFill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vertical="center"/>
    </xf>
    <xf numFmtId="0" fontId="15" fillId="2" borderId="26" xfId="0" applyFont="1" applyFill="1" applyBorder="1" applyAlignment="1" applyProtection="1">
      <alignment horizontal="center" vertical="center"/>
    </xf>
    <xf numFmtId="166" fontId="1" fillId="6" borderId="3" xfId="1" applyNumberFormat="1" applyFont="1" applyFill="1" applyBorder="1" applyAlignment="1" applyProtection="1">
      <alignment horizontal="center" vertical="center"/>
    </xf>
    <xf numFmtId="1" fontId="6" fillId="6" borderId="11" xfId="1" applyNumberFormat="1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vertical="center" wrapText="1"/>
    </xf>
    <xf numFmtId="0" fontId="11" fillId="4" borderId="19" xfId="0" applyFont="1" applyFill="1" applyBorder="1" applyAlignment="1" applyProtection="1">
      <alignment horizontal="center" vertical="center"/>
    </xf>
    <xf numFmtId="0" fontId="11" fillId="0" borderId="55" xfId="0" applyFont="1" applyBorder="1" applyAlignment="1" applyProtection="1">
      <alignment horizontal="center" vertical="center"/>
    </xf>
    <xf numFmtId="166" fontId="7" fillId="2" borderId="0" xfId="1" applyNumberFormat="1" applyFont="1" applyFill="1" applyAlignment="1" applyProtection="1">
      <alignment horizontal="center" vertical="center"/>
    </xf>
    <xf numFmtId="166" fontId="7" fillId="2" borderId="14" xfId="1" applyNumberFormat="1" applyFont="1" applyFill="1" applyBorder="1" applyProtection="1"/>
    <xf numFmtId="0" fontId="27" fillId="2" borderId="12" xfId="0" applyFont="1" applyFill="1" applyBorder="1" applyProtection="1"/>
    <xf numFmtId="166" fontId="21" fillId="2" borderId="14" xfId="1" applyNumberFormat="1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vertical="center"/>
    </xf>
    <xf numFmtId="166" fontId="0" fillId="3" borderId="37" xfId="1" applyNumberFormat="1" applyFont="1" applyFill="1" applyBorder="1" applyAlignment="1" applyProtection="1">
      <alignment horizontal="center" vertical="center"/>
    </xf>
    <xf numFmtId="166" fontId="0" fillId="3" borderId="38" xfId="1" applyNumberFormat="1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 applyProtection="1">
      <alignment vertical="center"/>
    </xf>
    <xf numFmtId="166" fontId="6" fillId="2" borderId="31" xfId="1" applyNumberFormat="1" applyFont="1" applyFill="1" applyBorder="1" applyAlignment="1" applyProtection="1">
      <alignment horizontal="center" vertical="center"/>
    </xf>
    <xf numFmtId="166" fontId="6" fillId="2" borderId="44" xfId="1" applyNumberFormat="1" applyFont="1" applyFill="1" applyBorder="1" applyAlignment="1" applyProtection="1">
      <alignment horizontal="center" vertical="center"/>
    </xf>
    <xf numFmtId="166" fontId="0" fillId="0" borderId="28" xfId="1" applyNumberFormat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vertical="center"/>
    </xf>
    <xf numFmtId="166" fontId="6" fillId="2" borderId="7" xfId="1" applyNumberFormat="1" applyFont="1" applyFill="1" applyBorder="1" applyAlignment="1" applyProtection="1">
      <alignment horizontal="center" vertical="center"/>
    </xf>
    <xf numFmtId="166" fontId="6" fillId="2" borderId="32" xfId="1" applyNumberFormat="1" applyFont="1" applyFill="1" applyBorder="1" applyAlignment="1" applyProtection="1">
      <alignment horizontal="center" vertical="center"/>
    </xf>
    <xf numFmtId="166" fontId="0" fillId="0" borderId="28" xfId="1" applyNumberFormat="1" applyFont="1" applyFill="1" applyBorder="1" applyAlignment="1" applyProtection="1">
      <alignment horizontal="center" vertical="center"/>
    </xf>
    <xf numFmtId="166" fontId="0" fillId="3" borderId="32" xfId="1" applyNumberFormat="1" applyFont="1" applyFill="1" applyBorder="1" applyAlignment="1" applyProtection="1">
      <alignment horizontal="center" vertical="center"/>
    </xf>
    <xf numFmtId="166" fontId="0" fillId="2" borderId="28" xfId="1" applyNumberFormat="1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vertical="center"/>
    </xf>
    <xf numFmtId="166" fontId="0" fillId="3" borderId="35" xfId="1" applyNumberFormat="1" applyFont="1" applyFill="1" applyBorder="1" applyAlignment="1" applyProtection="1">
      <alignment horizontal="center" vertical="center"/>
    </xf>
    <xf numFmtId="166" fontId="0" fillId="3" borderId="36" xfId="1" applyNumberFormat="1" applyFont="1" applyFill="1" applyBorder="1" applyAlignment="1" applyProtection="1">
      <alignment horizontal="center" vertical="center"/>
    </xf>
    <xf numFmtId="166" fontId="0" fillId="2" borderId="30" xfId="1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/>
    </xf>
    <xf numFmtId="166" fontId="28" fillId="15" borderId="37" xfId="1" applyNumberFormat="1" applyFont="1" applyFill="1" applyBorder="1" applyAlignment="1" applyProtection="1">
      <alignment horizontal="center" vertical="center"/>
    </xf>
    <xf numFmtId="166" fontId="28" fillId="10" borderId="38" xfId="1" applyNumberFormat="1" applyFont="1" applyFill="1" applyBorder="1" applyAlignment="1" applyProtection="1">
      <alignment horizontal="center" vertical="center"/>
    </xf>
    <xf numFmtId="166" fontId="28" fillId="10" borderId="27" xfId="1" applyNumberFormat="1" applyFont="1" applyFill="1" applyBorder="1" applyAlignment="1" applyProtection="1">
      <alignment horizontal="center" vertical="center"/>
    </xf>
    <xf numFmtId="166" fontId="28" fillId="15" borderId="31" xfId="1" applyNumberFormat="1" applyFont="1" applyFill="1" applyBorder="1" applyAlignment="1" applyProtection="1">
      <alignment horizontal="center" vertical="center"/>
    </xf>
    <xf numFmtId="166" fontId="28" fillId="10" borderId="32" xfId="1" applyNumberFormat="1" applyFont="1" applyFill="1" applyBorder="1" applyAlignment="1" applyProtection="1">
      <alignment horizontal="center" vertical="center"/>
    </xf>
    <xf numFmtId="166" fontId="28" fillId="10" borderId="28" xfId="1" applyNumberFormat="1" applyFont="1" applyFill="1" applyBorder="1" applyAlignment="1" applyProtection="1">
      <alignment horizontal="center" vertical="center"/>
    </xf>
    <xf numFmtId="166" fontId="28" fillId="15" borderId="32" xfId="1" applyNumberFormat="1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vertical="center"/>
    </xf>
    <xf numFmtId="166" fontId="4" fillId="4" borderId="33" xfId="1" applyNumberFormat="1" applyFont="1" applyFill="1" applyBorder="1" applyAlignment="1" applyProtection="1">
      <alignment horizontal="center" vertical="center"/>
    </xf>
    <xf numFmtId="166" fontId="4" fillId="4" borderId="34" xfId="1" applyNumberFormat="1" applyFont="1" applyFill="1" applyBorder="1" applyAlignment="1" applyProtection="1">
      <alignment horizontal="center" vertical="center"/>
    </xf>
    <xf numFmtId="166" fontId="4" fillId="4" borderId="39" xfId="1" applyNumberFormat="1" applyFont="1" applyFill="1" applyBorder="1" applyAlignment="1" applyProtection="1">
      <alignment horizontal="center" vertical="center"/>
    </xf>
    <xf numFmtId="166" fontId="4" fillId="4" borderId="40" xfId="1" applyNumberFormat="1" applyFont="1" applyFill="1" applyBorder="1" applyAlignment="1" applyProtection="1">
      <alignment horizontal="center" vertical="center"/>
    </xf>
    <xf numFmtId="166" fontId="22" fillId="2" borderId="0" xfId="1" applyNumberFormat="1" applyFont="1" applyFill="1" applyAlignment="1" applyProtection="1">
      <alignment horizontal="center"/>
    </xf>
    <xf numFmtId="0" fontId="19" fillId="5" borderId="5" xfId="0" applyFont="1" applyFill="1" applyBorder="1" applyProtection="1"/>
    <xf numFmtId="0" fontId="7" fillId="0" borderId="0" xfId="0" applyFont="1" applyProtection="1"/>
    <xf numFmtId="166" fontId="0" fillId="3" borderId="3" xfId="1" applyNumberFormat="1" applyFont="1" applyFill="1" applyBorder="1" applyAlignment="1" applyProtection="1">
      <alignment horizontal="center" vertical="center"/>
    </xf>
    <xf numFmtId="10" fontId="1" fillId="5" borderId="27" xfId="2" applyNumberFormat="1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vertical="center"/>
    </xf>
    <xf numFmtId="166" fontId="0" fillId="3" borderId="54" xfId="1" applyNumberFormat="1" applyFont="1" applyFill="1" applyBorder="1" applyAlignment="1" applyProtection="1">
      <alignment horizontal="center" vertical="center"/>
    </xf>
    <xf numFmtId="10" fontId="28" fillId="15" borderId="28" xfId="2" applyNumberFormat="1" applyFont="1" applyFill="1" applyBorder="1" applyAlignment="1" applyProtection="1">
      <alignment horizontal="center" vertical="center"/>
    </xf>
    <xf numFmtId="166" fontId="0" fillId="3" borderId="10" xfId="1" applyNumberFormat="1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vertical="center"/>
    </xf>
    <xf numFmtId="10" fontId="4" fillId="4" borderId="28" xfId="2" applyNumberFormat="1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vertical="center"/>
    </xf>
    <xf numFmtId="166" fontId="4" fillId="4" borderId="28" xfId="1" applyNumberFormat="1" applyFont="1" applyFill="1" applyBorder="1" applyAlignment="1" applyProtection="1">
      <alignment vertical="center"/>
    </xf>
    <xf numFmtId="0" fontId="7" fillId="4" borderId="7" xfId="0" applyFont="1" applyFill="1" applyBorder="1" applyAlignment="1" applyProtection="1">
      <alignment vertical="center"/>
    </xf>
    <xf numFmtId="166" fontId="7" fillId="4" borderId="28" xfId="1" applyNumberFormat="1" applyFont="1" applyFill="1" applyBorder="1" applyAlignment="1" applyProtection="1">
      <alignment horizontal="center"/>
    </xf>
    <xf numFmtId="0" fontId="7" fillId="7" borderId="7" xfId="0" applyFont="1" applyFill="1" applyBorder="1" applyAlignment="1" applyProtection="1">
      <alignment vertical="center"/>
    </xf>
    <xf numFmtId="166" fontId="4" fillId="4" borderId="30" xfId="1" applyNumberFormat="1" applyFont="1" applyFill="1" applyBorder="1" applyAlignment="1" applyProtection="1">
      <alignment horizontal="center" vertical="center"/>
    </xf>
    <xf numFmtId="166" fontId="0" fillId="3" borderId="11" xfId="1" applyNumberFormat="1" applyFont="1" applyFill="1" applyBorder="1" applyAlignment="1" applyProtection="1">
      <alignment horizontal="center" vertical="center"/>
    </xf>
    <xf numFmtId="166" fontId="7" fillId="2" borderId="0" xfId="1" applyNumberFormat="1" applyFont="1" applyFill="1" applyAlignment="1" applyProtection="1">
      <alignment horizontal="center"/>
    </xf>
    <xf numFmtId="166" fontId="7" fillId="2" borderId="14" xfId="1" applyNumberFormat="1" applyFont="1" applyFill="1" applyBorder="1" applyAlignment="1" applyProtection="1">
      <alignment horizontal="center"/>
    </xf>
    <xf numFmtId="0" fontId="11" fillId="8" borderId="37" xfId="0" applyFont="1" applyFill="1" applyBorder="1" applyAlignment="1" applyProtection="1">
      <alignment vertical="center"/>
    </xf>
    <xf numFmtId="0" fontId="7" fillId="2" borderId="45" xfId="0" applyFont="1" applyFill="1" applyBorder="1" applyProtection="1"/>
    <xf numFmtId="166" fontId="1" fillId="6" borderId="27" xfId="1" applyNumberFormat="1" applyFont="1" applyFill="1" applyBorder="1" applyAlignment="1" applyProtection="1">
      <alignment horizontal="center" vertical="center"/>
    </xf>
    <xf numFmtId="0" fontId="11" fillId="8" borderId="35" xfId="0" applyFont="1" applyFill="1" applyBorder="1" applyAlignment="1" applyProtection="1">
      <alignment vertical="center"/>
    </xf>
    <xf numFmtId="0" fontId="7" fillId="2" borderId="42" xfId="0" applyFont="1" applyFill="1" applyBorder="1" applyProtection="1"/>
    <xf numFmtId="166" fontId="1" fillId="6" borderId="30" xfId="1" applyNumberFormat="1" applyFont="1" applyFill="1" applyBorder="1" applyAlignment="1" applyProtection="1">
      <alignment horizontal="center" vertical="center"/>
    </xf>
    <xf numFmtId="166" fontId="7" fillId="2" borderId="0" xfId="1" applyNumberFormat="1" applyFont="1" applyFill="1" applyProtection="1"/>
    <xf numFmtId="0" fontId="7" fillId="7" borderId="2" xfId="0" applyFont="1" applyFill="1" applyBorder="1" applyAlignment="1" applyProtection="1">
      <alignment vertical="center"/>
    </xf>
    <xf numFmtId="0" fontId="7" fillId="2" borderId="43" xfId="0" applyFont="1" applyFill="1" applyBorder="1" applyProtection="1"/>
    <xf numFmtId="166" fontId="0" fillId="2" borderId="27" xfId="1" applyNumberFormat="1" applyFont="1" applyFill="1" applyBorder="1" applyAlignment="1" applyProtection="1">
      <alignment horizontal="center" vertical="center"/>
      <protection locked="0"/>
    </xf>
    <xf numFmtId="0" fontId="7" fillId="7" borderId="24" xfId="0" applyFont="1" applyFill="1" applyBorder="1" applyAlignment="1" applyProtection="1">
      <alignment vertical="center"/>
    </xf>
    <xf numFmtId="166" fontId="0" fillId="2" borderId="30" xfId="1" applyNumberFormat="1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Protection="1"/>
    <xf numFmtId="166" fontId="7" fillId="2" borderId="13" xfId="1" applyNumberFormat="1" applyFont="1" applyFill="1" applyBorder="1" applyProtection="1"/>
    <xf numFmtId="0" fontId="24" fillId="9" borderId="39" xfId="0" applyFont="1" applyFill="1" applyBorder="1" applyAlignment="1" applyProtection="1">
      <alignment vertical="center"/>
    </xf>
    <xf numFmtId="0" fontId="25" fillId="2" borderId="13" xfId="0" applyFont="1" applyFill="1" applyBorder="1" applyAlignment="1" applyProtection="1">
      <alignment horizontal="center" vertical="center"/>
    </xf>
    <xf numFmtId="166" fontId="1" fillId="0" borderId="46" xfId="1" applyNumberFormat="1" applyFont="1" applyFill="1" applyBorder="1" applyAlignment="1" applyProtection="1">
      <alignment horizontal="center" vertical="center"/>
      <protection locked="0"/>
    </xf>
    <xf numFmtId="166" fontId="1" fillId="6" borderId="47" xfId="1" applyNumberFormat="1" applyFont="1" applyFill="1" applyBorder="1" applyAlignment="1" applyProtection="1">
      <alignment horizontal="center" vertical="center"/>
      <protection locked="0"/>
    </xf>
    <xf numFmtId="0" fontId="27" fillId="0" borderId="29" xfId="0" applyFont="1" applyBorder="1" applyProtection="1"/>
    <xf numFmtId="166" fontId="7" fillId="2" borderId="29" xfId="1" applyNumberFormat="1" applyFont="1" applyFill="1" applyBorder="1" applyProtection="1"/>
    <xf numFmtId="0" fontId="16" fillId="7" borderId="51" xfId="0" applyFont="1" applyFill="1" applyBorder="1" applyAlignment="1" applyProtection="1">
      <alignment vertical="center"/>
    </xf>
    <xf numFmtId="0" fontId="11" fillId="7" borderId="46" xfId="0" applyFont="1" applyFill="1" applyBorder="1" applyAlignment="1" applyProtection="1">
      <alignment horizontal="center"/>
    </xf>
    <xf numFmtId="0" fontId="7" fillId="0" borderId="56" xfId="0" applyFont="1" applyBorder="1" applyProtection="1"/>
    <xf numFmtId="166" fontId="6" fillId="14" borderId="57" xfId="1" applyNumberFormat="1" applyFont="1" applyFill="1" applyBorder="1" applyAlignment="1" applyProtection="1">
      <alignment horizontal="center" vertical="center"/>
    </xf>
    <xf numFmtId="166" fontId="6" fillId="14" borderId="41" xfId="1" applyNumberFormat="1" applyFont="1" applyFill="1" applyBorder="1" applyAlignment="1" applyProtection="1">
      <alignment horizontal="center" vertical="center"/>
    </xf>
    <xf numFmtId="0" fontId="7" fillId="7" borderId="58" xfId="0" applyFont="1" applyFill="1" applyBorder="1" applyAlignment="1" applyProtection="1">
      <alignment horizontal="left" vertical="center"/>
    </xf>
    <xf numFmtId="0" fontId="11" fillId="7" borderId="59" xfId="0" applyFont="1" applyFill="1" applyBorder="1" applyAlignment="1" applyProtection="1">
      <alignment horizontal="center"/>
    </xf>
    <xf numFmtId="0" fontId="7" fillId="2" borderId="60" xfId="0" applyFont="1" applyFill="1" applyBorder="1" applyProtection="1"/>
    <xf numFmtId="166" fontId="6" fillId="6" borderId="61" xfId="1" applyNumberFormat="1" applyFont="1" applyFill="1" applyBorder="1" applyAlignment="1" applyProtection="1">
      <alignment horizontal="center" vertical="center"/>
    </xf>
    <xf numFmtId="166" fontId="6" fillId="6" borderId="62" xfId="1" applyNumberFormat="1" applyFont="1" applyFill="1" applyBorder="1" applyAlignment="1" applyProtection="1">
      <alignment horizontal="center" vertical="center"/>
    </xf>
    <xf numFmtId="0" fontId="46" fillId="7" borderId="63" xfId="0" applyFont="1" applyFill="1" applyBorder="1" applyAlignment="1" applyProtection="1">
      <alignment horizontal="left" vertical="center" indent="4"/>
    </xf>
    <xf numFmtId="0" fontId="11" fillId="7" borderId="54" xfId="0" applyFont="1" applyFill="1" applyBorder="1" applyAlignment="1" applyProtection="1">
      <alignment horizontal="center"/>
    </xf>
    <xf numFmtId="166" fontId="6" fillId="6" borderId="64" xfId="1" applyNumberFormat="1" applyFont="1" applyFill="1" applyBorder="1" applyAlignment="1" applyProtection="1">
      <alignment horizontal="center" vertical="center"/>
    </xf>
    <xf numFmtId="166" fontId="6" fillId="6" borderId="65" xfId="1" applyNumberFormat="1" applyFont="1" applyFill="1" applyBorder="1" applyAlignment="1" applyProtection="1">
      <alignment horizontal="center" vertical="center"/>
    </xf>
    <xf numFmtId="0" fontId="46" fillId="7" borderId="66" xfId="0" applyFont="1" applyFill="1" applyBorder="1" applyAlignment="1" applyProtection="1">
      <alignment horizontal="left" vertical="center" indent="4"/>
    </xf>
    <xf numFmtId="0" fontId="11" fillId="7" borderId="67" xfId="0" applyFont="1" applyFill="1" applyBorder="1" applyAlignment="1" applyProtection="1">
      <alignment horizontal="center"/>
    </xf>
    <xf numFmtId="166" fontId="6" fillId="6" borderId="68" xfId="1" applyNumberFormat="1" applyFont="1" applyFill="1" applyBorder="1" applyAlignment="1" applyProtection="1">
      <alignment horizontal="center" vertical="center"/>
    </xf>
    <xf numFmtId="166" fontId="6" fillId="6" borderId="69" xfId="1" applyNumberFormat="1" applyFont="1" applyFill="1" applyBorder="1" applyAlignment="1" applyProtection="1">
      <alignment horizontal="center" vertical="center"/>
    </xf>
    <xf numFmtId="0" fontId="7" fillId="7" borderId="51" xfId="0" applyFont="1" applyFill="1" applyBorder="1" applyAlignment="1" applyProtection="1">
      <alignment horizontal="left" vertical="center"/>
    </xf>
    <xf numFmtId="0" fontId="7" fillId="0" borderId="60" xfId="0" applyFont="1" applyBorder="1" applyProtection="1"/>
    <xf numFmtId="166" fontId="6" fillId="16" borderId="57" xfId="1" applyNumberFormat="1" applyFont="1" applyFill="1" applyBorder="1" applyAlignment="1" applyProtection="1">
      <alignment horizontal="center" vertical="center"/>
    </xf>
    <xf numFmtId="166" fontId="6" fillId="16" borderId="41" xfId="1" applyNumberFormat="1" applyFont="1" applyFill="1" applyBorder="1" applyAlignment="1" applyProtection="1">
      <alignment horizontal="center" vertical="center"/>
    </xf>
    <xf numFmtId="0" fontId="7" fillId="7" borderId="70" xfId="0" applyFont="1" applyFill="1" applyBorder="1" applyAlignment="1" applyProtection="1">
      <alignment horizontal="left" vertical="center"/>
    </xf>
    <xf numFmtId="0" fontId="11" fillId="7" borderId="49" xfId="0" applyFont="1" applyFill="1" applyBorder="1" applyAlignment="1" applyProtection="1">
      <alignment horizontal="center"/>
    </xf>
    <xf numFmtId="0" fontId="7" fillId="0" borderId="71" xfId="0" applyFont="1" applyBorder="1" applyProtection="1"/>
    <xf numFmtId="166" fontId="6" fillId="16" borderId="72" xfId="1" applyNumberFormat="1" applyFont="1" applyFill="1" applyBorder="1" applyAlignment="1" applyProtection="1">
      <alignment horizontal="center" vertical="center"/>
    </xf>
    <xf numFmtId="168" fontId="1" fillId="2" borderId="10" xfId="1" applyNumberFormat="1" applyFont="1" applyFill="1" applyBorder="1" applyAlignment="1" applyProtection="1">
      <alignment horizontal="center" vertical="center"/>
      <protection locked="0"/>
    </xf>
    <xf numFmtId="168" fontId="1" fillId="6" borderId="10" xfId="1" applyNumberFormat="1" applyFont="1" applyFill="1" applyBorder="1" applyAlignment="1" applyProtection="1">
      <alignment horizontal="center" vertical="center"/>
    </xf>
    <xf numFmtId="168" fontId="1" fillId="11" borderId="10" xfId="1" applyNumberFormat="1" applyFont="1" applyFill="1" applyBorder="1" applyAlignment="1" applyProtection="1">
      <alignment horizontal="center" vertical="center"/>
      <protection locked="0"/>
    </xf>
    <xf numFmtId="168" fontId="28" fillId="10" borderId="10" xfId="1" applyNumberFormat="1" applyFont="1" applyFill="1" applyBorder="1" applyAlignment="1" applyProtection="1">
      <alignment horizontal="center" vertical="center"/>
    </xf>
    <xf numFmtId="168" fontId="0" fillId="0" borderId="10" xfId="1" applyNumberFormat="1" applyFont="1" applyBorder="1" applyAlignment="1" applyProtection="1">
      <alignment horizontal="center" vertical="center"/>
    </xf>
    <xf numFmtId="168" fontId="0" fillId="3" borderId="31" xfId="1" applyNumberFormat="1" applyFont="1" applyFill="1" applyBorder="1" applyAlignment="1" applyProtection="1">
      <alignment horizontal="center" vertical="center"/>
    </xf>
    <xf numFmtId="168" fontId="4" fillId="4" borderId="11" xfId="1" applyNumberFormat="1" applyFont="1" applyFill="1" applyBorder="1" applyAlignment="1" applyProtection="1">
      <alignment horizontal="center" vertical="center"/>
    </xf>
    <xf numFmtId="168" fontId="1" fillId="2" borderId="0" xfId="1" applyNumberFormat="1" applyFont="1" applyFill="1" applyAlignment="1" applyProtection="1">
      <alignment horizontal="center"/>
    </xf>
    <xf numFmtId="168" fontId="1" fillId="2" borderId="14" xfId="1" applyNumberFormat="1" applyFont="1" applyFill="1" applyBorder="1" applyAlignment="1" applyProtection="1">
      <alignment horizontal="center"/>
    </xf>
    <xf numFmtId="168" fontId="1" fillId="2" borderId="3" xfId="1" applyNumberFormat="1" applyFont="1" applyFill="1" applyBorder="1" applyAlignment="1" applyProtection="1">
      <alignment horizontal="center" vertical="center"/>
      <protection locked="0"/>
    </xf>
    <xf numFmtId="168" fontId="1" fillId="6" borderId="15" xfId="1" applyNumberFormat="1" applyFont="1" applyFill="1" applyBorder="1" applyAlignment="1" applyProtection="1">
      <alignment horizontal="center" vertical="center"/>
    </xf>
    <xf numFmtId="168" fontId="1" fillId="6" borderId="16" xfId="1" applyNumberFormat="1" applyFont="1" applyFill="1" applyBorder="1" applyAlignment="1" applyProtection="1">
      <alignment horizontal="center" vertical="center"/>
    </xf>
    <xf numFmtId="168" fontId="1" fillId="2" borderId="17" xfId="1" applyNumberFormat="1" applyFont="1" applyFill="1" applyBorder="1" applyAlignment="1" applyProtection="1">
      <alignment horizontal="center" vertical="center"/>
      <protection locked="0"/>
    </xf>
    <xf numFmtId="168" fontId="1" fillId="6" borderId="18" xfId="1" applyNumberFormat="1" applyFont="1" applyFill="1" applyBorder="1" applyAlignment="1" applyProtection="1">
      <alignment horizontal="center" vertical="center"/>
    </xf>
    <xf numFmtId="168" fontId="1" fillId="6" borderId="20" xfId="1" applyNumberFormat="1" applyFont="1" applyFill="1" applyBorder="1" applyAlignment="1" applyProtection="1">
      <alignment horizontal="center" vertical="center"/>
    </xf>
    <xf numFmtId="168" fontId="1" fillId="6" borderId="21" xfId="1" applyNumberFormat="1" applyFont="1" applyFill="1" applyBorder="1" applyAlignment="1" applyProtection="1">
      <alignment horizontal="center" vertical="center"/>
    </xf>
    <xf numFmtId="168" fontId="1" fillId="2" borderId="22" xfId="1" applyNumberFormat="1" applyFont="1" applyFill="1" applyBorder="1" applyAlignment="1" applyProtection="1">
      <alignment horizontal="center" vertical="center"/>
      <protection locked="0"/>
    </xf>
    <xf numFmtId="168" fontId="1" fillId="6" borderId="17" xfId="1" applyNumberFormat="1" applyFont="1" applyFill="1" applyBorder="1" applyAlignment="1" applyProtection="1">
      <alignment horizontal="center" vertical="center"/>
      <protection locked="0"/>
    </xf>
    <xf numFmtId="168" fontId="1" fillId="11" borderId="8" xfId="1" applyNumberFormat="1" applyFont="1" applyFill="1" applyBorder="1" applyAlignment="1" applyProtection="1">
      <alignment horizontal="center" vertical="center"/>
      <protection locked="0"/>
    </xf>
    <xf numFmtId="168" fontId="1" fillId="2" borderId="8" xfId="1" applyNumberFormat="1" applyFont="1" applyFill="1" applyBorder="1" applyAlignment="1" applyProtection="1">
      <alignment horizontal="center" vertical="center"/>
      <protection locked="0"/>
    </xf>
    <xf numFmtId="168" fontId="28" fillId="10" borderId="10" xfId="1" applyNumberFormat="1" applyFont="1" applyFill="1" applyBorder="1" applyAlignment="1" applyProtection="1">
      <alignment horizontal="center"/>
    </xf>
    <xf numFmtId="168" fontId="1" fillId="6" borderId="8" xfId="1" applyNumberFormat="1" applyFont="1" applyFill="1" applyBorder="1" applyAlignment="1" applyProtection="1">
      <alignment horizontal="center" vertical="center"/>
    </xf>
    <xf numFmtId="168" fontId="1" fillId="6" borderId="23" xfId="1" applyNumberFormat="1" applyFont="1" applyFill="1" applyBorder="1" applyAlignment="1" applyProtection="1">
      <alignment horizontal="center" vertical="center"/>
    </xf>
    <xf numFmtId="168" fontId="4" fillId="4" borderId="8" xfId="1" applyNumberFormat="1" applyFont="1" applyFill="1" applyBorder="1" applyAlignment="1" applyProtection="1">
      <alignment horizontal="center" vertical="center"/>
    </xf>
    <xf numFmtId="168" fontId="4" fillId="4" borderId="23" xfId="1" applyNumberFormat="1" applyFont="1" applyFill="1" applyBorder="1" applyAlignment="1" applyProtection="1">
      <alignment horizontal="center" vertical="center"/>
    </xf>
    <xf numFmtId="168" fontId="28" fillId="10" borderId="8" xfId="1" applyNumberFormat="1" applyFont="1" applyFill="1" applyBorder="1" applyAlignment="1" applyProtection="1">
      <alignment horizontal="center" vertical="center"/>
      <protection locked="0"/>
    </xf>
    <xf numFmtId="168" fontId="1" fillId="6" borderId="16" xfId="1" applyNumberFormat="1" applyFont="1" applyFill="1" applyBorder="1" applyAlignment="1" applyProtection="1">
      <alignment horizontal="center" vertical="center"/>
      <protection locked="0"/>
    </xf>
    <xf numFmtId="168" fontId="28" fillId="10" borderId="49" xfId="1" applyNumberFormat="1" applyFont="1" applyFill="1" applyBorder="1" applyAlignment="1" applyProtection="1">
      <alignment horizontal="center" vertical="center"/>
      <protection locked="0"/>
    </xf>
    <xf numFmtId="168" fontId="4" fillId="4" borderId="54" xfId="1" applyNumberFormat="1" applyFont="1" applyFill="1" applyBorder="1" applyAlignment="1" applyProtection="1">
      <alignment horizontal="center" vertical="center" wrapText="1"/>
    </xf>
    <xf numFmtId="167" fontId="4" fillId="4" borderId="19" xfId="1" applyNumberFormat="1" applyFont="1" applyFill="1" applyBorder="1" applyAlignment="1" applyProtection="1">
      <alignment horizontal="center" vertical="center"/>
    </xf>
    <xf numFmtId="167" fontId="4" fillId="4" borderId="21" xfId="1" applyNumberFormat="1" applyFont="1" applyFill="1" applyBorder="1" applyAlignment="1" applyProtection="1">
      <alignment horizontal="center" vertical="center"/>
    </xf>
    <xf numFmtId="167" fontId="4" fillId="4" borderId="11" xfId="1" applyNumberFormat="1" applyFont="1" applyFill="1" applyBorder="1" applyAlignment="1" applyProtection="1">
      <alignment horizontal="center" vertical="center"/>
    </xf>
    <xf numFmtId="166" fontId="12" fillId="2" borderId="5" xfId="1" applyNumberFormat="1" applyFont="1" applyFill="1" applyBorder="1" applyAlignment="1" applyProtection="1">
      <alignment horizontal="center" vertical="center" wrapText="1"/>
    </xf>
    <xf numFmtId="166" fontId="12" fillId="2" borderId="4" xfId="1" applyNumberFormat="1" applyFont="1" applyFill="1" applyBorder="1" applyAlignment="1" applyProtection="1">
      <alignment horizontal="center" vertical="center" wrapText="1"/>
    </xf>
    <xf numFmtId="166" fontId="12" fillId="2" borderId="6" xfId="1" applyNumberFormat="1" applyFont="1" applyFill="1" applyBorder="1" applyAlignment="1" applyProtection="1">
      <alignment horizontal="center" vertical="center" wrapText="1"/>
    </xf>
    <xf numFmtId="0" fontId="26" fillId="0" borderId="4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168" fontId="4" fillId="6" borderId="50" xfId="1" applyNumberFormat="1" applyFont="1" applyFill="1" applyBorder="1" applyAlignment="1" applyProtection="1">
      <alignment horizontal="center" vertical="center"/>
      <protection locked="0"/>
    </xf>
    <xf numFmtId="166" fontId="4" fillId="17" borderId="46" xfId="1" applyNumberFormat="1" applyFont="1" applyFill="1" applyBorder="1" applyAlignment="1" applyProtection="1">
      <alignment horizontal="center" vertical="center"/>
    </xf>
  </cellXfs>
  <cellStyles count="6">
    <cellStyle name="Migliaia" xfId="1" builtinId="3"/>
    <cellStyle name="Migliaia 2" xfId="4" xr:uid="{00000000-0005-0000-0000-000001000000}"/>
    <cellStyle name="Migliaia 3" xfId="5" xr:uid="{00000000-0005-0000-0000-000002000000}"/>
    <cellStyle name="Normale" xfId="0" builtinId="0"/>
    <cellStyle name="Percentuale" xfId="2" builtinId="5"/>
    <cellStyle name="Tito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130175</xdr:rowOff>
    </xdr:from>
    <xdr:to>
      <xdr:col>1</xdr:col>
      <xdr:colOff>263525</xdr:colOff>
      <xdr:row>1</xdr:row>
      <xdr:rowOff>257175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DAAD3ABE-CC10-44E2-926F-05156C72D1F1}"/>
            </a:ext>
          </a:extLst>
        </xdr:cNvPr>
        <xdr:cNvSpPr/>
      </xdr:nvSpPr>
      <xdr:spPr>
        <a:xfrm>
          <a:off x="600075" y="130175"/>
          <a:ext cx="120650" cy="127000"/>
        </a:xfrm>
        <a:prstGeom prst="flowChartConnector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rducci\OneDrive%20-%20Fondazione%20IFEL\Documenti\MODELLO%20DI%20SIMULAZIONE%20ARERA\PEF%20Grezzo%20Comu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rducci\OneDrive%20-%20Fondazione%20IFEL\Documenti\MODELLO%20DI%20SIMULAZIONE%20ARERA\PEF%20Grezzo%20Gesto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ibuti1\Desktop\TARI\PEF%202021\Modello%20simulazione%20PEF%202021\PEF%20Fin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efinizioni"/>
      <sheetName val="MTR"/>
      <sheetName val="Previsionali"/>
      <sheetName val="Conto economico"/>
      <sheetName val="SIR in perimetro"/>
      <sheetName val="CK"/>
      <sheetName val="Cespiti (pre 2018)"/>
      <sheetName val="Cespiti (post 2018)"/>
      <sheetName val="LIC e PRdelCCN"/>
      <sheetName val="parametri notevoli"/>
      <sheetName val="AcquistoServizi_CTS_CTR"/>
      <sheetName val="ModPEF21Comu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4">
          <cell r="F14">
            <v>0</v>
          </cell>
        </row>
        <row r="17">
          <cell r="F17">
            <v>0</v>
          </cell>
        </row>
        <row r="21">
          <cell r="F21">
            <v>0</v>
          </cell>
        </row>
        <row r="24">
          <cell r="F24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30">
          <cell r="F30">
            <v>0</v>
          </cell>
        </row>
        <row r="32">
          <cell r="F32">
            <v>0</v>
          </cell>
        </row>
        <row r="34">
          <cell r="F34">
            <v>0</v>
          </cell>
        </row>
        <row r="35">
          <cell r="F35">
            <v>0</v>
          </cell>
        </row>
        <row r="37">
          <cell r="F37">
            <v>0</v>
          </cell>
        </row>
        <row r="39">
          <cell r="F39">
            <v>0</v>
          </cell>
        </row>
        <row r="44">
          <cell r="F44">
            <v>0</v>
          </cell>
        </row>
        <row r="51">
          <cell r="F51">
            <v>0</v>
          </cell>
        </row>
        <row r="52">
          <cell r="F52">
            <v>0</v>
          </cell>
        </row>
        <row r="62">
          <cell r="F6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efinizioni"/>
      <sheetName val="MTR"/>
      <sheetName val="Previsionali"/>
      <sheetName val="Conto economico"/>
      <sheetName val="SIR in perimetro"/>
      <sheetName val="CK"/>
      <sheetName val="Cespiti (pre 2018)"/>
      <sheetName val="Cespiti (post 2018)"/>
      <sheetName val="LIC e PRdelCCN"/>
      <sheetName val="parametri notevoli"/>
      <sheetName val="AcquistoServizi_CTS_CTR"/>
      <sheetName val="ModPEF21Ge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E6">
            <v>0</v>
          </cell>
        </row>
        <row r="9">
          <cell r="E9">
            <v>0</v>
          </cell>
        </row>
        <row r="11">
          <cell r="E11">
            <v>0</v>
          </cell>
        </row>
        <row r="14">
          <cell r="E14">
            <v>0</v>
          </cell>
        </row>
        <row r="27">
          <cell r="E27">
            <v>0</v>
          </cell>
        </row>
        <row r="28">
          <cell r="E28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7">
          <cell r="E37">
            <v>0</v>
          </cell>
        </row>
        <row r="39">
          <cell r="E39">
            <v>0</v>
          </cell>
        </row>
        <row r="51">
          <cell r="E51">
            <v>0</v>
          </cell>
        </row>
        <row r="52">
          <cell r="E52">
            <v>0</v>
          </cell>
        </row>
        <row r="62">
          <cell r="E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21"/>
      <sheetName val="Definizioni"/>
      <sheetName val="Previsionali"/>
      <sheetName val="ModPEF21"/>
      <sheetName val="gamma"/>
    </sheetNames>
    <sheetDataSet>
      <sheetData sheetId="0">
        <row r="9">
          <cell r="E9">
            <v>0</v>
          </cell>
        </row>
        <row r="10">
          <cell r="E10">
            <v>0</v>
          </cell>
        </row>
        <row r="12">
          <cell r="E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8">
          <cell r="E18">
            <v>0</v>
          </cell>
        </row>
        <row r="19">
          <cell r="E19">
            <v>0</v>
          </cell>
        </row>
        <row r="22">
          <cell r="J22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  <cell r="J27">
            <v>0</v>
          </cell>
          <cell r="K27">
            <v>0</v>
          </cell>
        </row>
        <row r="34">
          <cell r="J34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E39">
            <v>0</v>
          </cell>
          <cell r="J39">
            <v>0</v>
          </cell>
          <cell r="K39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</sheetData>
      <sheetData sheetId="1"/>
      <sheetData sheetId="2">
        <row r="11">
          <cell r="F11">
            <v>0</v>
          </cell>
        </row>
        <row r="12">
          <cell r="F12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BI596"/>
  <sheetViews>
    <sheetView showGridLines="0" tabSelected="1" topLeftCell="A19" zoomScale="70" zoomScaleNormal="70" workbookViewId="0">
      <selection activeCell="F49" sqref="F49:G49"/>
    </sheetView>
  </sheetViews>
  <sheetFormatPr defaultColWidth="9.7109375" defaultRowHeight="15.75" x14ac:dyDescent="0.25"/>
  <cols>
    <col min="1" max="1" width="2.28515625" style="1" customWidth="1"/>
    <col min="2" max="2" width="114.7109375" style="5" customWidth="1"/>
    <col min="3" max="3" width="20.7109375" style="5" customWidth="1"/>
    <col min="4" max="4" width="5.5703125" style="5" customWidth="1"/>
    <col min="5" max="6" width="17.7109375" style="5" customWidth="1"/>
    <col min="7" max="7" width="18.7109375" style="5" customWidth="1"/>
    <col min="8" max="8" width="2.5703125" style="4" customWidth="1"/>
    <col min="9" max="9" width="7.28515625" style="1" customWidth="1"/>
    <col min="10" max="12" width="2.5703125" style="1" customWidth="1"/>
    <col min="13" max="13" width="2.7109375" style="1" customWidth="1"/>
    <col min="14" max="14" width="38.7109375" style="1" customWidth="1"/>
    <col min="15" max="61" width="9.7109375" style="1"/>
    <col min="62" max="16384" width="9.7109375" style="5"/>
  </cols>
  <sheetData>
    <row r="1" spans="2:14" s="24" customFormat="1" ht="13.5" customHeight="1" x14ac:dyDescent="0.35">
      <c r="B1" s="25"/>
      <c r="C1" s="267" t="s">
        <v>22</v>
      </c>
      <c r="D1" s="267"/>
      <c r="E1" s="267"/>
      <c r="F1" s="267"/>
      <c r="G1" s="267"/>
      <c r="H1" s="26"/>
    </row>
    <row r="2" spans="2:14" s="21" customFormat="1" ht="33" customHeight="1" thickBot="1" x14ac:dyDescent="0.4">
      <c r="B2" s="22" t="s">
        <v>116</v>
      </c>
      <c r="C2" s="266" t="s">
        <v>23</v>
      </c>
      <c r="D2" s="266"/>
      <c r="E2" s="266"/>
      <c r="F2" s="266"/>
      <c r="G2" s="266"/>
      <c r="H2" s="23"/>
    </row>
    <row r="3" spans="2:14" ht="17.25" thickTop="1" thickBot="1" x14ac:dyDescent="0.3">
      <c r="B3" s="1"/>
      <c r="C3" s="2"/>
      <c r="D3" s="2"/>
      <c r="E3" s="3"/>
      <c r="F3" s="3"/>
      <c r="G3" s="20"/>
    </row>
    <row r="4" spans="2:14" ht="32.25" customHeight="1" thickBot="1" x14ac:dyDescent="0.3">
      <c r="B4" s="48"/>
      <c r="C4" s="49" t="s">
        <v>0</v>
      </c>
      <c r="D4" s="47"/>
      <c r="E4" s="263" t="s">
        <v>115</v>
      </c>
      <c r="F4" s="264"/>
      <c r="G4" s="265"/>
      <c r="H4" s="6"/>
      <c r="I4" s="7"/>
    </row>
    <row r="5" spans="2:14" ht="56.25" x14ac:dyDescent="0.25">
      <c r="B5" s="50"/>
      <c r="C5" s="51" t="s">
        <v>24</v>
      </c>
      <c r="D5" s="52"/>
      <c r="E5" s="53" t="s">
        <v>114</v>
      </c>
      <c r="F5" s="53" t="s">
        <v>117</v>
      </c>
      <c r="G5" s="54" t="s">
        <v>25</v>
      </c>
      <c r="H5" s="8"/>
      <c r="I5" s="9"/>
      <c r="N5" s="12" t="s">
        <v>16</v>
      </c>
    </row>
    <row r="6" spans="2:14" ht="20.100000000000001" customHeight="1" x14ac:dyDescent="0.25">
      <c r="B6" s="55" t="s">
        <v>26</v>
      </c>
      <c r="C6" s="27" t="s">
        <v>1</v>
      </c>
      <c r="D6" s="56"/>
      <c r="E6" s="231">
        <v>2683.07</v>
      </c>
      <c r="F6" s="231">
        <f>+[1]ModPEF21Comune!F6</f>
        <v>0</v>
      </c>
      <c r="G6" s="232">
        <f>E6+F6</f>
        <v>2683.07</v>
      </c>
      <c r="N6" s="13" t="s">
        <v>14</v>
      </c>
    </row>
    <row r="7" spans="2:14" ht="20.100000000000001" customHeight="1" x14ac:dyDescent="0.25">
      <c r="B7" s="55" t="s">
        <v>27</v>
      </c>
      <c r="C7" s="27" t="s">
        <v>1</v>
      </c>
      <c r="D7" s="56"/>
      <c r="E7" s="231">
        <v>5924.67</v>
      </c>
      <c r="F7" s="231">
        <f>+[1]ModPEF21Comune!F7</f>
        <v>0</v>
      </c>
      <c r="G7" s="232">
        <f t="shared" ref="G7:G17" si="0">E7+F7</f>
        <v>5924.67</v>
      </c>
      <c r="N7" s="14" t="s">
        <v>15</v>
      </c>
    </row>
    <row r="8" spans="2:14" ht="20.100000000000001" customHeight="1" x14ac:dyDescent="0.25">
      <c r="B8" s="55" t="s">
        <v>28</v>
      </c>
      <c r="C8" s="27" t="s">
        <v>1</v>
      </c>
      <c r="D8" s="56"/>
      <c r="E8" s="231">
        <v>45966.75</v>
      </c>
      <c r="F8" s="231">
        <f>+[1]ModPEF21Comune!F8</f>
        <v>0</v>
      </c>
      <c r="G8" s="232">
        <f t="shared" si="0"/>
        <v>45966.75</v>
      </c>
      <c r="N8" s="15" t="s">
        <v>17</v>
      </c>
    </row>
    <row r="9" spans="2:14" ht="20.100000000000001" customHeight="1" x14ac:dyDescent="0.25">
      <c r="B9" s="55" t="s">
        <v>29</v>
      </c>
      <c r="C9" s="27" t="s">
        <v>1</v>
      </c>
      <c r="D9" s="56"/>
      <c r="E9" s="231">
        <f>+[2]ModPEF21Gestore!E9</f>
        <v>0</v>
      </c>
      <c r="F9" s="231">
        <f>+[1]ModPEF21Comune!F9</f>
        <v>0</v>
      </c>
      <c r="G9" s="232">
        <f t="shared" si="0"/>
        <v>0</v>
      </c>
      <c r="N9" s="16" t="s">
        <v>18</v>
      </c>
    </row>
    <row r="10" spans="2:14" ht="20.100000000000001" customHeight="1" x14ac:dyDescent="0.25">
      <c r="B10" s="57" t="s">
        <v>30</v>
      </c>
      <c r="C10" s="27" t="s">
        <v>1</v>
      </c>
      <c r="D10" s="56"/>
      <c r="E10" s="233">
        <v>651.66</v>
      </c>
      <c r="F10" s="233">
        <f>+[1]ModPEF21Comune!F10</f>
        <v>0</v>
      </c>
      <c r="G10" s="232">
        <f t="shared" si="0"/>
        <v>651.66</v>
      </c>
      <c r="N10" s="5"/>
    </row>
    <row r="11" spans="2:14" ht="20.100000000000001" customHeight="1" x14ac:dyDescent="0.25">
      <c r="B11" s="59" t="s">
        <v>31</v>
      </c>
      <c r="C11" s="27" t="s">
        <v>1</v>
      </c>
      <c r="D11" s="56"/>
      <c r="E11" s="231">
        <f>+[2]ModPEF21Gestore!E11</f>
        <v>0</v>
      </c>
      <c r="F11" s="231">
        <f>+[1]ModPEF21Comune!F11</f>
        <v>0</v>
      </c>
      <c r="G11" s="232">
        <f t="shared" si="0"/>
        <v>0</v>
      </c>
    </row>
    <row r="12" spans="2:14" ht="20.100000000000001" customHeight="1" x14ac:dyDescent="0.25">
      <c r="B12" s="55" t="s">
        <v>32</v>
      </c>
      <c r="C12" s="27" t="s">
        <v>2</v>
      </c>
      <c r="D12" s="56"/>
      <c r="E12" s="234">
        <f>[3]Dashboard21!$E$9</f>
        <v>0</v>
      </c>
      <c r="F12" s="234">
        <f>[3]Dashboard21!$E$9</f>
        <v>0</v>
      </c>
      <c r="G12" s="235"/>
    </row>
    <row r="13" spans="2:14" ht="20.100000000000001" customHeight="1" x14ac:dyDescent="0.25">
      <c r="B13" s="55" t="s">
        <v>33</v>
      </c>
      <c r="C13" s="27" t="s">
        <v>2</v>
      </c>
      <c r="D13" s="56"/>
      <c r="E13" s="232">
        <v>4779.7</v>
      </c>
      <c r="F13" s="232">
        <f>+F12*F11</f>
        <v>0</v>
      </c>
      <c r="G13" s="232">
        <f t="shared" si="0"/>
        <v>4779.7</v>
      </c>
    </row>
    <row r="14" spans="2:14" ht="20.100000000000001" customHeight="1" x14ac:dyDescent="0.25">
      <c r="B14" s="55" t="s">
        <v>34</v>
      </c>
      <c r="C14" s="27" t="s">
        <v>1</v>
      </c>
      <c r="D14" s="56"/>
      <c r="E14" s="231">
        <f>+[2]ModPEF21Gestore!E14</f>
        <v>0</v>
      </c>
      <c r="F14" s="231">
        <f>+[1]ModPEF21Comune!F14</f>
        <v>0</v>
      </c>
      <c r="G14" s="232">
        <f t="shared" si="0"/>
        <v>0</v>
      </c>
    </row>
    <row r="15" spans="2:14" ht="20.100000000000001" customHeight="1" x14ac:dyDescent="0.25">
      <c r="B15" s="55" t="s">
        <v>35</v>
      </c>
      <c r="C15" s="27" t="s">
        <v>2</v>
      </c>
      <c r="D15" s="56"/>
      <c r="E15" s="234">
        <f>+[3]Dashboard21!$E$9*(1+[3]Dashboard21!$E$10)</f>
        <v>0</v>
      </c>
      <c r="F15" s="234">
        <f>+[3]Dashboard21!$E$9*(1+[3]Dashboard21!$E$10)</f>
        <v>0</v>
      </c>
      <c r="G15" s="235"/>
    </row>
    <row r="16" spans="2:14" ht="18" customHeight="1" x14ac:dyDescent="0.25">
      <c r="B16" s="55" t="s">
        <v>36</v>
      </c>
      <c r="C16" s="27" t="s">
        <v>2</v>
      </c>
      <c r="D16" s="56"/>
      <c r="E16" s="232">
        <f>+E15*E14</f>
        <v>0</v>
      </c>
      <c r="F16" s="232">
        <f>+F15*F14</f>
        <v>0</v>
      </c>
      <c r="G16" s="232">
        <f t="shared" si="0"/>
        <v>0</v>
      </c>
    </row>
    <row r="17" spans="2:9" ht="20.100000000000001" customHeight="1" x14ac:dyDescent="0.25">
      <c r="B17" s="55" t="s">
        <v>37</v>
      </c>
      <c r="C17" s="60" t="s">
        <v>38</v>
      </c>
      <c r="D17" s="56"/>
      <c r="E17" s="231">
        <v>0</v>
      </c>
      <c r="F17" s="231">
        <f>+[1]ModPEF21Comune!F17</f>
        <v>0</v>
      </c>
      <c r="G17" s="232">
        <f t="shared" si="0"/>
        <v>0</v>
      </c>
    </row>
    <row r="18" spans="2:9" ht="20.100000000000001" customHeight="1" x14ac:dyDescent="0.25">
      <c r="B18" s="55" t="s">
        <v>39</v>
      </c>
      <c r="C18" s="27" t="s">
        <v>2</v>
      </c>
      <c r="D18" s="61"/>
      <c r="E18" s="234">
        <f>+E84</f>
        <v>1</v>
      </c>
      <c r="F18" s="234">
        <f>+F84</f>
        <v>1</v>
      </c>
      <c r="G18" s="235"/>
      <c r="I18" s="10"/>
    </row>
    <row r="19" spans="2:9" ht="20.100000000000001" customHeight="1" x14ac:dyDescent="0.25">
      <c r="B19" s="55" t="s">
        <v>40</v>
      </c>
      <c r="C19" s="27" t="s">
        <v>2</v>
      </c>
      <c r="D19" s="56"/>
      <c r="E19" s="234">
        <f>[3]Dashboard21!$E$15</f>
        <v>0</v>
      </c>
      <c r="F19" s="234">
        <f>[3]Dashboard21!$E$15</f>
        <v>0</v>
      </c>
      <c r="G19" s="235"/>
    </row>
    <row r="20" spans="2:9" ht="20.100000000000001" customHeight="1" x14ac:dyDescent="0.25">
      <c r="B20" s="62" t="s">
        <v>41</v>
      </c>
      <c r="C20" s="27" t="s">
        <v>2</v>
      </c>
      <c r="D20" s="56"/>
      <c r="E20" s="232">
        <f>+IF(E19=0,0,E17*E18/E19)</f>
        <v>0</v>
      </c>
      <c r="F20" s="232">
        <f>+IF(F19=0,0,F17*F18/F19)</f>
        <v>0</v>
      </c>
      <c r="G20" s="232">
        <f>E20+F20</f>
        <v>0</v>
      </c>
    </row>
    <row r="21" spans="2:9" ht="20.100000000000001" customHeight="1" x14ac:dyDescent="0.25">
      <c r="B21" s="55" t="s">
        <v>4</v>
      </c>
      <c r="C21" s="27" t="s">
        <v>1</v>
      </c>
      <c r="D21" s="56"/>
      <c r="E21" s="236">
        <v>584.86</v>
      </c>
      <c r="F21" s="231">
        <f>+[1]ModPEF21Comune!F21</f>
        <v>0</v>
      </c>
      <c r="G21" s="232">
        <f>F21</f>
        <v>0</v>
      </c>
    </row>
    <row r="22" spans="2:9" ht="20.100000000000001" customHeight="1" thickBot="1" x14ac:dyDescent="0.3">
      <c r="B22" s="64" t="s">
        <v>42</v>
      </c>
      <c r="C22" s="28" t="s">
        <v>3</v>
      </c>
      <c r="D22" s="56"/>
      <c r="E22" s="237">
        <f t="shared" ref="E22:F22" si="1">+E21+E20-E16-E13+E10+E9+E8+E7+E6</f>
        <v>51031.31</v>
      </c>
      <c r="F22" s="237">
        <f t="shared" si="1"/>
        <v>0</v>
      </c>
      <c r="G22" s="237">
        <f>E22+F22</f>
        <v>51031.31</v>
      </c>
    </row>
    <row r="23" spans="2:9" ht="20.100000000000001" customHeight="1" thickBot="1" x14ac:dyDescent="0.3">
      <c r="B23" s="65"/>
      <c r="C23" s="29"/>
      <c r="D23" s="66"/>
      <c r="E23" s="238"/>
      <c r="F23" s="238"/>
      <c r="G23" s="239"/>
    </row>
    <row r="24" spans="2:9" ht="20.100000000000001" customHeight="1" x14ac:dyDescent="0.25">
      <c r="B24" s="69" t="s">
        <v>43</v>
      </c>
      <c r="C24" s="30" t="s">
        <v>1</v>
      </c>
      <c r="D24" s="56"/>
      <c r="E24" s="240">
        <v>1320.35</v>
      </c>
      <c r="F24" s="240">
        <f>+[1]ModPEF21Comune!F24</f>
        <v>0</v>
      </c>
      <c r="G24" s="241">
        <f t="shared" ref="G24:G40" si="2">E24+F24</f>
        <v>1320.35</v>
      </c>
    </row>
    <row r="25" spans="2:9" s="1" customFormat="1" ht="20.100000000000001" customHeight="1" x14ac:dyDescent="0.25">
      <c r="B25" s="55" t="s">
        <v>44</v>
      </c>
      <c r="C25" s="27" t="s">
        <v>1</v>
      </c>
      <c r="D25" s="56"/>
      <c r="E25" s="231">
        <v>42.27</v>
      </c>
      <c r="F25" s="231">
        <v>2288</v>
      </c>
      <c r="G25" s="242">
        <f t="shared" si="2"/>
        <v>2330.27</v>
      </c>
      <c r="H25" s="4"/>
    </row>
    <row r="26" spans="2:9" s="1" customFormat="1" ht="20.100000000000001" customHeight="1" x14ac:dyDescent="0.25">
      <c r="B26" s="72" t="s">
        <v>45</v>
      </c>
      <c r="C26" s="31" t="s">
        <v>1</v>
      </c>
      <c r="D26" s="56"/>
      <c r="E26" s="243">
        <v>10313.200000000001</v>
      </c>
      <c r="F26" s="243">
        <f>+[1]ModPEF21Comune!F26</f>
        <v>0</v>
      </c>
      <c r="G26" s="244">
        <f t="shared" si="2"/>
        <v>10313.200000000001</v>
      </c>
      <c r="H26" s="4"/>
    </row>
    <row r="27" spans="2:9" s="1" customFormat="1" ht="20.100000000000001" customHeight="1" x14ac:dyDescent="0.25">
      <c r="B27" s="73" t="s">
        <v>46</v>
      </c>
      <c r="C27" s="31" t="s">
        <v>1</v>
      </c>
      <c r="D27" s="56"/>
      <c r="E27" s="243">
        <f>+[2]ModPEF21Gestore!E27</f>
        <v>0</v>
      </c>
      <c r="F27" s="243">
        <f>+[1]ModPEF21Comune!F27</f>
        <v>0</v>
      </c>
      <c r="G27" s="244">
        <f t="shared" si="2"/>
        <v>0</v>
      </c>
      <c r="H27" s="4"/>
    </row>
    <row r="28" spans="2:9" ht="20.100000000000001" customHeight="1" x14ac:dyDescent="0.25">
      <c r="B28" s="72" t="s">
        <v>47</v>
      </c>
      <c r="C28" s="31" t="s">
        <v>1</v>
      </c>
      <c r="D28" s="56"/>
      <c r="E28" s="243">
        <f>+[2]ModPEF21Gestore!E28</f>
        <v>0</v>
      </c>
      <c r="F28" s="243">
        <f>+[1]ModPEF21Comune!F28</f>
        <v>0</v>
      </c>
      <c r="G28" s="244">
        <f t="shared" si="2"/>
        <v>0</v>
      </c>
    </row>
    <row r="29" spans="2:9" ht="20.100000000000001" customHeight="1" x14ac:dyDescent="0.25">
      <c r="B29" s="74" t="s">
        <v>48</v>
      </c>
      <c r="C29" s="32" t="s">
        <v>3</v>
      </c>
      <c r="D29" s="56"/>
      <c r="E29" s="245">
        <f>+E28+E27+E26+E25</f>
        <v>10355.470000000001</v>
      </c>
      <c r="F29" s="245">
        <f>+F28+F27+F26+F25</f>
        <v>2288</v>
      </c>
      <c r="G29" s="246">
        <f t="shared" si="2"/>
        <v>12643.470000000001</v>
      </c>
    </row>
    <row r="30" spans="2:9" ht="20.100000000000001" customHeight="1" x14ac:dyDescent="0.25">
      <c r="B30" s="55" t="s">
        <v>49</v>
      </c>
      <c r="C30" s="33" t="s">
        <v>1</v>
      </c>
      <c r="D30" s="56"/>
      <c r="E30" s="247">
        <v>1677.44</v>
      </c>
      <c r="F30" s="231">
        <f>+[1]ModPEF21Comune!F30</f>
        <v>0</v>
      </c>
      <c r="G30" s="244">
        <f t="shared" si="2"/>
        <v>1677.44</v>
      </c>
    </row>
    <row r="31" spans="2:9" ht="20.100000000000001" customHeight="1" x14ac:dyDescent="0.25">
      <c r="B31" s="72" t="s">
        <v>50</v>
      </c>
      <c r="C31" s="31" t="s">
        <v>1</v>
      </c>
      <c r="D31" s="56"/>
      <c r="E31" s="248">
        <f>[2]ModPEF21Gestore!$E$31</f>
        <v>0</v>
      </c>
      <c r="F31" s="248">
        <v>39234</v>
      </c>
      <c r="G31" s="244">
        <f t="shared" si="2"/>
        <v>39234</v>
      </c>
    </row>
    <row r="32" spans="2:9" ht="20.100000000000001" customHeight="1" x14ac:dyDescent="0.25">
      <c r="B32" s="75" t="s">
        <v>5</v>
      </c>
      <c r="C32" s="31" t="s">
        <v>1</v>
      </c>
      <c r="D32" s="56"/>
      <c r="E32" s="243">
        <f>+[2]ModPEF21Gestore!E32</f>
        <v>0</v>
      </c>
      <c r="F32" s="243">
        <f>+[1]ModPEF21Comune!F32</f>
        <v>0</v>
      </c>
      <c r="G32" s="244">
        <f t="shared" si="2"/>
        <v>0</v>
      </c>
    </row>
    <row r="33" spans="2:7" ht="20.100000000000001" customHeight="1" x14ac:dyDescent="0.25">
      <c r="B33" s="75" t="s">
        <v>6</v>
      </c>
      <c r="C33" s="31" t="s">
        <v>1</v>
      </c>
      <c r="D33" s="56"/>
      <c r="E33" s="243">
        <f>+[2]ModPEF21Gestore!E33</f>
        <v>0</v>
      </c>
      <c r="F33" s="243">
        <v>39234</v>
      </c>
      <c r="G33" s="244">
        <f>E33+F33</f>
        <v>39234</v>
      </c>
    </row>
    <row r="34" spans="2:7" ht="20.100000000000001" customHeight="1" x14ac:dyDescent="0.25">
      <c r="B34" s="75" t="s">
        <v>7</v>
      </c>
      <c r="C34" s="31" t="s">
        <v>1</v>
      </c>
      <c r="D34" s="56"/>
      <c r="E34" s="243">
        <f>+[2]ModPEF21Gestore!E34</f>
        <v>0</v>
      </c>
      <c r="F34" s="243">
        <f>+[1]ModPEF21Comune!F34</f>
        <v>0</v>
      </c>
      <c r="G34" s="244">
        <f t="shared" si="2"/>
        <v>0</v>
      </c>
    </row>
    <row r="35" spans="2:7" ht="20.100000000000001" customHeight="1" x14ac:dyDescent="0.25">
      <c r="B35" s="75" t="s">
        <v>8</v>
      </c>
      <c r="C35" s="31" t="s">
        <v>1</v>
      </c>
      <c r="D35" s="56"/>
      <c r="E35" s="243">
        <f>+[2]ModPEF21Gestore!E35</f>
        <v>0</v>
      </c>
      <c r="F35" s="243">
        <f>+[1]ModPEF21Comune!F35</f>
        <v>0</v>
      </c>
      <c r="G35" s="244">
        <f t="shared" si="2"/>
        <v>0</v>
      </c>
    </row>
    <row r="36" spans="2:7" ht="20.100000000000001" customHeight="1" x14ac:dyDescent="0.25">
      <c r="B36" s="72" t="s">
        <v>51</v>
      </c>
      <c r="C36" s="31" t="s">
        <v>1</v>
      </c>
      <c r="D36" s="56"/>
      <c r="E36" s="243">
        <v>1777.64</v>
      </c>
      <c r="F36" s="243">
        <v>0</v>
      </c>
      <c r="G36" s="244">
        <f t="shared" si="2"/>
        <v>1777.64</v>
      </c>
    </row>
    <row r="37" spans="2:7" ht="20.100000000000001" customHeight="1" x14ac:dyDescent="0.25">
      <c r="B37" s="72" t="s">
        <v>52</v>
      </c>
      <c r="C37" s="31" t="s">
        <v>1</v>
      </c>
      <c r="D37" s="56"/>
      <c r="E37" s="243">
        <f>+[2]ModPEF21Gestore!E37</f>
        <v>0</v>
      </c>
      <c r="F37" s="243">
        <f>+[1]ModPEF21Comune!F37</f>
        <v>0</v>
      </c>
      <c r="G37" s="244">
        <f t="shared" si="2"/>
        <v>0</v>
      </c>
    </row>
    <row r="38" spans="2:7" ht="20.100000000000001" customHeight="1" x14ac:dyDescent="0.25">
      <c r="B38" s="59" t="s">
        <v>53</v>
      </c>
      <c r="C38" s="32" t="s">
        <v>3</v>
      </c>
      <c r="D38" s="56"/>
      <c r="E38" s="245">
        <f>+E37+E36+E31+E30</f>
        <v>3455.08</v>
      </c>
      <c r="F38" s="245">
        <f>+F37+F36+F31+F30</f>
        <v>39234</v>
      </c>
      <c r="G38" s="246">
        <f t="shared" si="2"/>
        <v>42689.08</v>
      </c>
    </row>
    <row r="39" spans="2:7" ht="20.100000000000001" customHeight="1" x14ac:dyDescent="0.25">
      <c r="B39" s="57" t="s">
        <v>54</v>
      </c>
      <c r="C39" s="34" t="s">
        <v>1</v>
      </c>
      <c r="D39" s="56"/>
      <c r="E39" s="249">
        <f>+[2]ModPEF21Gestore!E39</f>
        <v>0</v>
      </c>
      <c r="F39" s="249">
        <f>+[1]ModPEF21Comune!F39</f>
        <v>0</v>
      </c>
      <c r="G39" s="242">
        <f t="shared" si="2"/>
        <v>0</v>
      </c>
    </row>
    <row r="40" spans="2:7" ht="20.100000000000001" customHeight="1" x14ac:dyDescent="0.25">
      <c r="B40" s="57" t="s">
        <v>55</v>
      </c>
      <c r="C40" s="60" t="s">
        <v>38</v>
      </c>
      <c r="D40" s="56"/>
      <c r="E40" s="250">
        <v>0</v>
      </c>
      <c r="F40" s="250">
        <v>20495</v>
      </c>
      <c r="G40" s="242">
        <f t="shared" si="2"/>
        <v>20495</v>
      </c>
    </row>
    <row r="41" spans="2:7" ht="20.100000000000001" customHeight="1" x14ac:dyDescent="0.25">
      <c r="B41" s="55" t="s">
        <v>56</v>
      </c>
      <c r="C41" s="27" t="s">
        <v>3</v>
      </c>
      <c r="D41" s="56"/>
      <c r="E41" s="251">
        <f>+E$84</f>
        <v>1</v>
      </c>
      <c r="F41" s="251">
        <f>+F$84</f>
        <v>1</v>
      </c>
      <c r="G41" s="252">
        <f t="shared" ref="G41" si="3">G18</f>
        <v>0</v>
      </c>
    </row>
    <row r="42" spans="2:7" ht="20.100000000000001" customHeight="1" x14ac:dyDescent="0.25">
      <c r="B42" s="55" t="s">
        <v>57</v>
      </c>
      <c r="C42" s="27" t="s">
        <v>3</v>
      </c>
      <c r="D42" s="56"/>
      <c r="E42" s="251">
        <f>[3]Dashboard21!$E$15</f>
        <v>0</v>
      </c>
      <c r="F42" s="251">
        <f>[3]Dashboard21!$E$15</f>
        <v>0</v>
      </c>
      <c r="G42" s="246">
        <f>G19</f>
        <v>0</v>
      </c>
    </row>
    <row r="43" spans="2:7" ht="20.100000000000001" customHeight="1" x14ac:dyDescent="0.25">
      <c r="B43" s="55" t="s">
        <v>58</v>
      </c>
      <c r="C43" s="34" t="s">
        <v>2</v>
      </c>
      <c r="D43" s="56"/>
      <c r="E43" s="252">
        <f>+IF(E42=0,0,E40*E41/E42)</f>
        <v>0</v>
      </c>
      <c r="F43" s="252">
        <f>+IF(F42=0,0,F40*F41/F42)</f>
        <v>0</v>
      </c>
      <c r="G43" s="253">
        <f t="shared" ref="G43:G47" si="4">E43+F43</f>
        <v>0</v>
      </c>
    </row>
    <row r="44" spans="2:7" ht="20.100000000000001" customHeight="1" x14ac:dyDescent="0.25">
      <c r="B44" s="55" t="s">
        <v>4</v>
      </c>
      <c r="C44" s="27" t="s">
        <v>1</v>
      </c>
      <c r="D44" s="56"/>
      <c r="E44" s="236">
        <v>117.87</v>
      </c>
      <c r="F44" s="231">
        <f>+[1]ModPEF21Comune!F44</f>
        <v>0</v>
      </c>
      <c r="G44" s="242">
        <f>F44</f>
        <v>0</v>
      </c>
    </row>
    <row r="45" spans="2:7" ht="20.100000000000001" customHeight="1" x14ac:dyDescent="0.25">
      <c r="B45" s="77" t="s">
        <v>59</v>
      </c>
      <c r="C45" s="28" t="s">
        <v>3</v>
      </c>
      <c r="D45" s="56"/>
      <c r="E45" s="254">
        <f t="shared" ref="E45:F45" si="5">+E24+E29+E38+E39+E43+E44</f>
        <v>15248.770000000002</v>
      </c>
      <c r="F45" s="254">
        <f t="shared" si="5"/>
        <v>41522</v>
      </c>
      <c r="G45" s="255">
        <f>E45+F45</f>
        <v>56770.770000000004</v>
      </c>
    </row>
    <row r="46" spans="2:7" ht="20.100000000000001" customHeight="1" x14ac:dyDescent="0.25">
      <c r="B46" s="55" t="s">
        <v>60</v>
      </c>
      <c r="C46" s="27" t="s">
        <v>2</v>
      </c>
      <c r="D46" s="56"/>
      <c r="E46" s="256"/>
      <c r="F46" s="256"/>
      <c r="G46" s="257">
        <f>+[3]Dashboard21!J12+[3]Dashboard21!K12</f>
        <v>0</v>
      </c>
    </row>
    <row r="47" spans="2:7" ht="20.100000000000001" customHeight="1" x14ac:dyDescent="0.25">
      <c r="B47" s="78" t="s">
        <v>61</v>
      </c>
      <c r="C47" s="79" t="s">
        <v>3</v>
      </c>
      <c r="D47" s="56"/>
      <c r="E47" s="254">
        <f t="shared" ref="E47:F47" si="6">+E22+E45-E46</f>
        <v>66280.08</v>
      </c>
      <c r="F47" s="254">
        <f t="shared" si="6"/>
        <v>41522</v>
      </c>
      <c r="G47" s="255">
        <f t="shared" si="4"/>
        <v>107802.08</v>
      </c>
    </row>
    <row r="48" spans="2:7" ht="20.100000000000001" customHeight="1" thickBot="1" x14ac:dyDescent="0.3">
      <c r="B48" s="80" t="s">
        <v>20</v>
      </c>
      <c r="C48" s="36" t="s">
        <v>2</v>
      </c>
      <c r="D48" s="81"/>
      <c r="E48" s="258">
        <v>5726.31</v>
      </c>
      <c r="F48" s="258">
        <v>92</v>
      </c>
      <c r="G48" s="268">
        <f>SUM(E48:F48)</f>
        <v>5818.31</v>
      </c>
    </row>
    <row r="49" spans="2:14" s="1" customFormat="1" ht="20.100000000000001" customHeight="1" thickBot="1" x14ac:dyDescent="0.3">
      <c r="B49" s="82"/>
      <c r="C49" s="56"/>
      <c r="D49" s="56"/>
      <c r="E49" s="83"/>
      <c r="F49" s="269" t="s">
        <v>118</v>
      </c>
      <c r="G49" s="269">
        <f>G47-G48</f>
        <v>101983.77</v>
      </c>
      <c r="I49" s="17"/>
    </row>
    <row r="50" spans="2:14" s="1" customFormat="1" ht="20.100000000000001" customHeight="1" thickBot="1" x14ac:dyDescent="0.35">
      <c r="B50" s="84" t="s">
        <v>62</v>
      </c>
      <c r="C50" s="85"/>
      <c r="D50" s="85"/>
      <c r="E50" s="86"/>
      <c r="F50" s="86"/>
      <c r="G50" s="87"/>
      <c r="H50" s="17"/>
      <c r="I50" s="17"/>
    </row>
    <row r="51" spans="2:14" s="1" customFormat="1" ht="20.100000000000001" customHeight="1" x14ac:dyDescent="0.25">
      <c r="B51" s="69" t="s">
        <v>63</v>
      </c>
      <c r="C51" s="37" t="s">
        <v>2</v>
      </c>
      <c r="D51" s="81"/>
      <c r="E51" s="88">
        <f>+[2]ModPEF21Gestore!E51</f>
        <v>0</v>
      </c>
      <c r="F51" s="88">
        <f>+[1]ModPEF21Comune!F51</f>
        <v>0</v>
      </c>
      <c r="G51" s="70">
        <f t="shared" ref="G51:G62" si="7">E51+F51</f>
        <v>0</v>
      </c>
      <c r="I51" s="17"/>
    </row>
    <row r="52" spans="2:14" s="1" customFormat="1" ht="20.100000000000001" customHeight="1" thickBot="1" x14ac:dyDescent="0.3">
      <c r="B52" s="89" t="s">
        <v>64</v>
      </c>
      <c r="C52" s="27" t="s">
        <v>2</v>
      </c>
      <c r="D52" s="81"/>
      <c r="E52" s="58">
        <f>+[2]ModPEF21Gestore!E52</f>
        <v>0</v>
      </c>
      <c r="F52" s="58">
        <f>+[1]ModPEF21Comune!F52</f>
        <v>0</v>
      </c>
      <c r="G52" s="71">
        <f t="shared" si="7"/>
        <v>0</v>
      </c>
      <c r="I52" s="17"/>
    </row>
    <row r="53" spans="2:14" s="1" customFormat="1" ht="20.100000000000001" customHeight="1" x14ac:dyDescent="0.25">
      <c r="B53" s="90" t="s">
        <v>65</v>
      </c>
      <c r="C53" s="91" t="s">
        <v>2</v>
      </c>
      <c r="D53" s="81"/>
      <c r="E53" s="92">
        <f>+G53</f>
        <v>0</v>
      </c>
      <c r="F53" s="92">
        <f>+G53</f>
        <v>0</v>
      </c>
      <c r="G53" s="93">
        <f>+[3]Dashboard21!$E$39</f>
        <v>0</v>
      </c>
      <c r="I53" s="17"/>
    </row>
    <row r="54" spans="2:14" s="1" customFormat="1" ht="20.100000000000001" customHeight="1" thickBot="1" x14ac:dyDescent="0.3">
      <c r="B54" s="94" t="s">
        <v>66</v>
      </c>
      <c r="C54" s="95" t="s">
        <v>2</v>
      </c>
      <c r="D54" s="81"/>
      <c r="E54" s="96">
        <f>+IF($G$47&gt;0,E$47/$G$47*$G54,0)</f>
        <v>0</v>
      </c>
      <c r="F54" s="96">
        <f>+IF($G$47&gt;0,F$47/$G$47*$G54,0)</f>
        <v>0</v>
      </c>
      <c r="G54" s="97">
        <f>+IF([3]Dashboard21!$E$39&gt;0,[3]Dashboard21!$J$34/[3]Dashboard21!$E$39,0)</f>
        <v>0</v>
      </c>
      <c r="I54" s="17"/>
    </row>
    <row r="55" spans="2:14" ht="20.100000000000001" customHeight="1" x14ac:dyDescent="0.25">
      <c r="B55" s="90" t="s">
        <v>67</v>
      </c>
      <c r="C55" s="98" t="s">
        <v>2</v>
      </c>
      <c r="D55" s="81"/>
      <c r="E55" s="99">
        <f>+IF($G$47&gt;0,E$47/$G$47*$G55,0)</f>
        <v>0</v>
      </c>
      <c r="F55" s="99">
        <f>+IF($G$47&gt;0,F$47/$G$47*$G55,0)</f>
        <v>0</v>
      </c>
      <c r="G55" s="100">
        <f>+[3]Dashboard21!$E$43</f>
        <v>0</v>
      </c>
    </row>
    <row r="56" spans="2:14" ht="20.100000000000001" customHeight="1" x14ac:dyDescent="0.25">
      <c r="B56" s="101" t="s">
        <v>68</v>
      </c>
      <c r="C56" s="102" t="s">
        <v>2</v>
      </c>
      <c r="D56" s="81"/>
      <c r="E56" s="103">
        <f>+G56</f>
        <v>0</v>
      </c>
      <c r="F56" s="103">
        <f>+G56</f>
        <v>0</v>
      </c>
      <c r="G56" s="104">
        <f>+[3]Dashboard21!$E$46</f>
        <v>0</v>
      </c>
    </row>
    <row r="57" spans="2:14" ht="20.100000000000001" customHeight="1" thickBot="1" x14ac:dyDescent="0.3">
      <c r="B57" s="94" t="s">
        <v>69</v>
      </c>
      <c r="C57" s="95" t="s">
        <v>2</v>
      </c>
      <c r="D57" s="81"/>
      <c r="E57" s="105">
        <f>+IF(E56&gt;0,E55/E56,0)</f>
        <v>0</v>
      </c>
      <c r="F57" s="105">
        <f>+IF(F56&gt;0,F55/F56,0)</f>
        <v>0</v>
      </c>
      <c r="G57" s="105">
        <f>+IF(G56&gt;0,G55/G56,0)</f>
        <v>0</v>
      </c>
    </row>
    <row r="58" spans="2:14" s="1" customFormat="1" ht="20.100000000000001" customHeight="1" x14ac:dyDescent="0.25">
      <c r="B58" s="106" t="s">
        <v>70</v>
      </c>
      <c r="C58" s="107" t="s">
        <v>2</v>
      </c>
      <c r="D58" s="81"/>
      <c r="E58" s="108">
        <f>+IF(E60&gt;1,E59,0)</f>
        <v>0</v>
      </c>
      <c r="F58" s="108">
        <f>+IF(F60&gt;1,F59,0)</f>
        <v>0</v>
      </c>
      <c r="G58" s="109">
        <f>E58+F58</f>
        <v>0</v>
      </c>
      <c r="I58" s="17"/>
    </row>
    <row r="59" spans="2:14" s="1" customFormat="1" ht="20.100000000000001" customHeight="1" x14ac:dyDescent="0.25">
      <c r="B59" s="110" t="s">
        <v>71</v>
      </c>
      <c r="C59" s="60" t="s">
        <v>2</v>
      </c>
      <c r="D59" s="81"/>
      <c r="E59" s="111">
        <f>+IF(E60&gt;1,[3]Dashboard21!J36*[3]Dashboard21!J38/E60,0)</f>
        <v>0</v>
      </c>
      <c r="F59" s="111">
        <f>+IF(F60&gt;1,[3]Dashboard21!K36*[3]Dashboard21!K38/F60,0)</f>
        <v>0</v>
      </c>
      <c r="G59" s="76">
        <f>E59+F59</f>
        <v>0</v>
      </c>
      <c r="I59" s="17"/>
      <c r="N59" s="11"/>
    </row>
    <row r="60" spans="2:14" s="11" customFormat="1" ht="25.5" customHeight="1" thickBot="1" x14ac:dyDescent="0.3">
      <c r="B60" s="94" t="s">
        <v>72</v>
      </c>
      <c r="C60" s="112" t="s">
        <v>2</v>
      </c>
      <c r="D60" s="81"/>
      <c r="E60" s="113">
        <f>+[3]Dashboard21!J39</f>
        <v>0</v>
      </c>
      <c r="F60" s="113">
        <f>+[3]Dashboard21!K39</f>
        <v>0</v>
      </c>
      <c r="G60" s="114"/>
      <c r="N60" s="1"/>
    </row>
    <row r="61" spans="2:14" s="1" customFormat="1" ht="20.100000000000001" customHeight="1" thickBot="1" x14ac:dyDescent="0.3">
      <c r="B61" s="115" t="s">
        <v>73</v>
      </c>
      <c r="C61" s="116" t="s">
        <v>3</v>
      </c>
      <c r="D61" s="117"/>
      <c r="E61" s="259">
        <f>E22+E51+E52+E54+E57+E58</f>
        <v>51031.31</v>
      </c>
      <c r="F61" s="259">
        <f>F22+F51+F52+F54+F57+F58</f>
        <v>0</v>
      </c>
      <c r="G61" s="259">
        <f>G22+G51+G52+G54+G57+G58</f>
        <v>51031.31</v>
      </c>
      <c r="I61" s="17"/>
    </row>
    <row r="62" spans="2:14" s="1" customFormat="1" ht="20.100000000000001" customHeight="1" thickBot="1" x14ac:dyDescent="0.3">
      <c r="B62" s="118" t="s">
        <v>74</v>
      </c>
      <c r="C62" s="119" t="s">
        <v>2</v>
      </c>
      <c r="D62" s="81"/>
      <c r="E62" s="120">
        <f>+[2]ModPEF21Gestore!E62</f>
        <v>0</v>
      </c>
      <c r="F62" s="120">
        <f>+[1]ModPEF21Comune!F62</f>
        <v>0</v>
      </c>
      <c r="G62" s="121">
        <f t="shared" si="7"/>
        <v>0</v>
      </c>
      <c r="H62" s="17"/>
      <c r="I62" s="17"/>
    </row>
    <row r="63" spans="2:14" s="1" customFormat="1" ht="20.100000000000001" customHeight="1" x14ac:dyDescent="0.25">
      <c r="B63" s="90" t="s">
        <v>75</v>
      </c>
      <c r="C63" s="98" t="s">
        <v>2</v>
      </c>
      <c r="D63" s="81"/>
      <c r="E63" s="99">
        <f>+IF($G$47&gt;0,E$47/$G$47*$G63,0)</f>
        <v>0</v>
      </c>
      <c r="F63" s="99">
        <f>+IF($G$47&gt;0,F$47/$G$47*$G63,0)</f>
        <v>0</v>
      </c>
      <c r="G63" s="100">
        <f>[3]Dashboard21!$E$44</f>
        <v>0</v>
      </c>
      <c r="I63" s="17"/>
    </row>
    <row r="64" spans="2:14" s="1" customFormat="1" ht="20.100000000000001" customHeight="1" x14ac:dyDescent="0.25">
      <c r="B64" s="101" t="s">
        <v>68</v>
      </c>
      <c r="C64" s="102" t="s">
        <v>3</v>
      </c>
      <c r="D64" s="81"/>
      <c r="E64" s="122">
        <f>E56</f>
        <v>0</v>
      </c>
      <c r="F64" s="122">
        <f>F56</f>
        <v>0</v>
      </c>
      <c r="G64" s="123">
        <f>G56</f>
        <v>0</v>
      </c>
      <c r="I64" s="17"/>
    </row>
    <row r="65" spans="2:9" s="1" customFormat="1" ht="20.100000000000001" customHeight="1" thickBot="1" x14ac:dyDescent="0.3">
      <c r="B65" s="94" t="s">
        <v>76</v>
      </c>
      <c r="C65" s="95" t="s">
        <v>2</v>
      </c>
      <c r="D65" s="81"/>
      <c r="E65" s="105">
        <f>+IF(E64&gt;0,E63/E64,0)</f>
        <v>0</v>
      </c>
      <c r="F65" s="105">
        <f>+IF(F64&gt;0,F63/F64,0)</f>
        <v>0</v>
      </c>
      <c r="G65" s="105">
        <f>+IF(G64&gt;0,G63/G64,0)</f>
        <v>0</v>
      </c>
      <c r="I65" s="17"/>
    </row>
    <row r="66" spans="2:9" s="1" customFormat="1" ht="20.100000000000001" customHeight="1" x14ac:dyDescent="0.25">
      <c r="B66" s="124" t="s">
        <v>77</v>
      </c>
      <c r="C66" s="125" t="s">
        <v>2</v>
      </c>
      <c r="D66" s="81"/>
      <c r="E66" s="108">
        <f>+IF(E68&gt;1,E67,0)</f>
        <v>0</v>
      </c>
      <c r="F66" s="108">
        <f>+IF(F68&gt;1,F67,0)</f>
        <v>0</v>
      </c>
      <c r="G66" s="126">
        <f>E66+F66</f>
        <v>0</v>
      </c>
      <c r="I66" s="17"/>
    </row>
    <row r="67" spans="2:9" s="1" customFormat="1" ht="20.100000000000001" customHeight="1" x14ac:dyDescent="0.25">
      <c r="B67" s="110" t="s">
        <v>78</v>
      </c>
      <c r="C67" s="60" t="s">
        <v>2</v>
      </c>
      <c r="D67" s="81"/>
      <c r="E67" s="111">
        <f>+IF(E68&gt;1,[3]Dashboard21!J37*[3]Dashboard21!J38/E68,0)</f>
        <v>0</v>
      </c>
      <c r="F67" s="111">
        <f>+IF(F68&gt;1,[3]Dashboard21!K37*[3]Dashboard21!K38/F68,0)</f>
        <v>0</v>
      </c>
      <c r="G67" s="76">
        <f>E67+F67</f>
        <v>0</v>
      </c>
      <c r="I67" s="17"/>
    </row>
    <row r="68" spans="2:9" s="1" customFormat="1" ht="20.100000000000001" customHeight="1" thickBot="1" x14ac:dyDescent="0.3">
      <c r="B68" s="94" t="s">
        <v>79</v>
      </c>
      <c r="C68" s="95" t="s">
        <v>3</v>
      </c>
      <c r="D68" s="81"/>
      <c r="E68" s="127">
        <f>E60</f>
        <v>0</v>
      </c>
      <c r="F68" s="127">
        <f>F60</f>
        <v>0</v>
      </c>
      <c r="G68" s="127">
        <f>G60</f>
        <v>0</v>
      </c>
      <c r="I68" s="17"/>
    </row>
    <row r="69" spans="2:9" s="1" customFormat="1" ht="20.100000000000001" customHeight="1" x14ac:dyDescent="0.25">
      <c r="B69" s="128" t="s">
        <v>80</v>
      </c>
      <c r="C69" s="129" t="s">
        <v>3</v>
      </c>
      <c r="D69" s="56"/>
      <c r="E69" s="260">
        <f>E45+E62+E65+E66</f>
        <v>15248.770000000002</v>
      </c>
      <c r="F69" s="260">
        <f>F45+F62+F65+F66</f>
        <v>41522</v>
      </c>
      <c r="G69" s="261">
        <f>G45+G62+G65+G66</f>
        <v>56770.770000000004</v>
      </c>
      <c r="I69" s="17"/>
    </row>
    <row r="70" spans="2:9" s="1" customFormat="1" ht="20.100000000000001" customHeight="1" thickBot="1" x14ac:dyDescent="0.3">
      <c r="B70" s="64" t="s">
        <v>81</v>
      </c>
      <c r="C70" s="35" t="s">
        <v>3</v>
      </c>
      <c r="D70" s="56"/>
      <c r="E70" s="262">
        <f>E61+E69-E46</f>
        <v>66280.08</v>
      </c>
      <c r="F70" s="262">
        <f>F61+F69-F46</f>
        <v>41522</v>
      </c>
      <c r="G70" s="262">
        <f>G61+G69-G46</f>
        <v>107802.08</v>
      </c>
      <c r="I70" s="17"/>
    </row>
    <row r="71" spans="2:9" s="1" customFormat="1" ht="20.100000000000001" customHeight="1" x14ac:dyDescent="0.25">
      <c r="B71" s="82"/>
      <c r="C71" s="130"/>
      <c r="D71" s="56"/>
      <c r="E71" s="131"/>
      <c r="F71" s="131"/>
      <c r="G71" s="132"/>
      <c r="I71" s="17"/>
    </row>
    <row r="72" spans="2:9" s="1" customFormat="1" ht="20.100000000000001" customHeight="1" thickBot="1" x14ac:dyDescent="0.35">
      <c r="B72" s="133" t="s">
        <v>12</v>
      </c>
      <c r="C72" s="85"/>
      <c r="D72" s="85"/>
      <c r="E72" s="86"/>
      <c r="F72" s="86"/>
      <c r="G72" s="134"/>
      <c r="I72" s="17"/>
    </row>
    <row r="73" spans="2:9" s="1" customFormat="1" ht="20.100000000000001" customHeight="1" x14ac:dyDescent="0.25">
      <c r="B73" s="135" t="s">
        <v>82</v>
      </c>
      <c r="C73" s="30" t="s">
        <v>1</v>
      </c>
      <c r="D73" s="56"/>
      <c r="E73" s="136"/>
      <c r="F73" s="137"/>
      <c r="G73" s="18">
        <v>0.83</v>
      </c>
      <c r="I73" s="17"/>
    </row>
    <row r="74" spans="2:9" s="1" customFormat="1" ht="20.100000000000001" customHeight="1" x14ac:dyDescent="0.25">
      <c r="B74" s="138" t="s">
        <v>83</v>
      </c>
      <c r="C74" s="34" t="s">
        <v>1</v>
      </c>
      <c r="D74" s="56"/>
      <c r="E74" s="139"/>
      <c r="F74" s="140"/>
      <c r="G74" s="141">
        <v>242</v>
      </c>
      <c r="I74" s="17"/>
    </row>
    <row r="75" spans="2:9" ht="20.100000000000001" customHeight="1" x14ac:dyDescent="0.25">
      <c r="B75" s="142" t="s">
        <v>84</v>
      </c>
      <c r="C75" s="34" t="s">
        <v>1</v>
      </c>
      <c r="D75" s="56"/>
      <c r="E75" s="143"/>
      <c r="F75" s="144"/>
      <c r="G75" s="145">
        <f>+[3]Dashboard21!E19</f>
        <v>0</v>
      </c>
    </row>
    <row r="76" spans="2:9" ht="20.100000000000001" customHeight="1" x14ac:dyDescent="0.25">
      <c r="B76" s="142" t="s">
        <v>85</v>
      </c>
      <c r="C76" s="34" t="s">
        <v>2</v>
      </c>
      <c r="D76" s="56"/>
      <c r="E76" s="63"/>
      <c r="F76" s="146"/>
      <c r="G76" s="147">
        <f>+[3]Dashboard21!E18</f>
        <v>0</v>
      </c>
    </row>
    <row r="77" spans="2:9" ht="20.100000000000001" customHeight="1" thickBot="1" x14ac:dyDescent="0.3">
      <c r="B77" s="148" t="s">
        <v>86</v>
      </c>
      <c r="C77" s="36" t="s">
        <v>2</v>
      </c>
      <c r="D77" s="56"/>
      <c r="E77" s="149"/>
      <c r="F77" s="150"/>
      <c r="G77" s="151"/>
    </row>
    <row r="78" spans="2:9" ht="20.100000000000001" customHeight="1" x14ac:dyDescent="0.25">
      <c r="B78" s="82"/>
      <c r="C78" s="56"/>
      <c r="D78" s="56"/>
      <c r="E78" s="131"/>
      <c r="F78" s="131"/>
      <c r="G78" s="132"/>
    </row>
    <row r="79" spans="2:9" ht="20.100000000000001" customHeight="1" thickBot="1" x14ac:dyDescent="0.35">
      <c r="B79" s="133" t="s">
        <v>13</v>
      </c>
      <c r="C79" s="85"/>
      <c r="D79" s="85"/>
      <c r="E79" s="86"/>
      <c r="F79" s="86"/>
      <c r="G79" s="132"/>
    </row>
    <row r="80" spans="2:9" ht="20.100000000000001" customHeight="1" x14ac:dyDescent="0.25">
      <c r="B80" s="135" t="s">
        <v>87</v>
      </c>
      <c r="C80" s="30" t="s">
        <v>2</v>
      </c>
      <c r="D80" s="152"/>
      <c r="E80" s="153">
        <f>[3]Dashboard21!E12</f>
        <v>0</v>
      </c>
      <c r="F80" s="154">
        <f>[3]Dashboard21!E12</f>
        <v>0</v>
      </c>
      <c r="G80" s="155">
        <f>[3]Dashboard21!E12</f>
        <v>0</v>
      </c>
    </row>
    <row r="81" spans="2:14" ht="20.100000000000001" customHeight="1" x14ac:dyDescent="0.25">
      <c r="B81" s="142" t="s">
        <v>88</v>
      </c>
      <c r="C81" s="34" t="s">
        <v>2</v>
      </c>
      <c r="D81" s="152"/>
      <c r="E81" s="156">
        <f>[3]Dashboard21!E13</f>
        <v>0</v>
      </c>
      <c r="F81" s="157">
        <f>[3]Dashboard21!E13</f>
        <v>0</v>
      </c>
      <c r="G81" s="158">
        <f>[3]Dashboard21!E13</f>
        <v>0</v>
      </c>
    </row>
    <row r="82" spans="2:14" ht="20.100000000000001" customHeight="1" x14ac:dyDescent="0.25">
      <c r="B82" s="142" t="s">
        <v>89</v>
      </c>
      <c r="C82" s="34" t="s">
        <v>2</v>
      </c>
      <c r="D82" s="152"/>
      <c r="E82" s="156">
        <f>[3]Dashboard21!E14</f>
        <v>0</v>
      </c>
      <c r="F82" s="159">
        <f>[3]Dashboard21!E14</f>
        <v>0</v>
      </c>
      <c r="G82" s="158">
        <f>[3]Dashboard21!E14</f>
        <v>0</v>
      </c>
    </row>
    <row r="83" spans="2:14" ht="20.100000000000001" customHeight="1" thickBot="1" x14ac:dyDescent="0.3">
      <c r="B83" s="160" t="s">
        <v>90</v>
      </c>
      <c r="C83" s="35" t="s">
        <v>3</v>
      </c>
      <c r="D83" s="152"/>
      <c r="E83" s="161">
        <f>SUM(E80:E82)</f>
        <v>0</v>
      </c>
      <c r="F83" s="162">
        <f>SUM(F80:F82)</f>
        <v>0</v>
      </c>
      <c r="G83" s="162">
        <f>SUM(G80:G82)</f>
        <v>0</v>
      </c>
    </row>
    <row r="84" spans="2:14" ht="20.100000000000001" customHeight="1" thickBot="1" x14ac:dyDescent="0.3">
      <c r="B84" s="160" t="s">
        <v>91</v>
      </c>
      <c r="C84" s="35" t="s">
        <v>3</v>
      </c>
      <c r="D84" s="152"/>
      <c r="E84" s="163">
        <f>1+E83</f>
        <v>1</v>
      </c>
      <c r="F84" s="164">
        <f>1+F83</f>
        <v>1</v>
      </c>
      <c r="G84" s="164">
        <f>1+G83</f>
        <v>1</v>
      </c>
    </row>
    <row r="85" spans="2:14" ht="20.100000000000001" customHeight="1" x14ac:dyDescent="0.25">
      <c r="B85" s="65"/>
      <c r="C85" s="66"/>
      <c r="D85" s="66"/>
      <c r="E85" s="67"/>
      <c r="F85" s="67"/>
      <c r="G85" s="68"/>
    </row>
    <row r="86" spans="2:14" ht="20.100000000000001" customHeight="1" thickBot="1" x14ac:dyDescent="0.35">
      <c r="B86" s="133" t="s">
        <v>9</v>
      </c>
      <c r="C86" s="85"/>
      <c r="D86" s="85"/>
      <c r="E86" s="165"/>
      <c r="F86" s="86"/>
      <c r="G86" s="132"/>
    </row>
    <row r="87" spans="2:14" ht="20.100000000000001" customHeight="1" x14ac:dyDescent="0.35">
      <c r="B87" s="166" t="s">
        <v>10</v>
      </c>
      <c r="C87" s="38" t="s">
        <v>11</v>
      </c>
      <c r="D87" s="167"/>
      <c r="E87" s="168"/>
      <c r="F87" s="168"/>
      <c r="G87" s="169">
        <v>1.7000000000000001E-2</v>
      </c>
    </row>
    <row r="88" spans="2:14" ht="20.100000000000001" customHeight="1" x14ac:dyDescent="0.25">
      <c r="B88" s="170" t="s">
        <v>92</v>
      </c>
      <c r="C88" s="27" t="s">
        <v>2</v>
      </c>
      <c r="D88" s="56"/>
      <c r="E88" s="171"/>
      <c r="F88" s="171"/>
      <c r="G88" s="172">
        <f>[3]Dashboard21!E24</f>
        <v>0</v>
      </c>
    </row>
    <row r="89" spans="2:14" s="1" customFormat="1" ht="20.100000000000001" customHeight="1" x14ac:dyDescent="0.25">
      <c r="B89" s="170" t="s">
        <v>93</v>
      </c>
      <c r="C89" s="27" t="s">
        <v>2</v>
      </c>
      <c r="D89" s="56"/>
      <c r="E89" s="173"/>
      <c r="F89" s="173"/>
      <c r="G89" s="172">
        <f>[3]Dashboard21!E25</f>
        <v>0</v>
      </c>
      <c r="H89" s="4"/>
    </row>
    <row r="90" spans="2:14" s="1" customFormat="1" ht="20.100000000000001" customHeight="1" x14ac:dyDescent="0.25">
      <c r="B90" s="170" t="s">
        <v>94</v>
      </c>
      <c r="C90" s="27" t="s">
        <v>2</v>
      </c>
      <c r="D90" s="56"/>
      <c r="E90" s="173"/>
      <c r="F90" s="173"/>
      <c r="G90" s="172">
        <f>[3]Dashboard21!E26</f>
        <v>0</v>
      </c>
      <c r="H90" s="4"/>
      <c r="N90" s="19"/>
    </row>
    <row r="91" spans="2:14" s="1" customFormat="1" ht="20.100000000000001" customHeight="1" x14ac:dyDescent="0.25">
      <c r="B91" s="170" t="s">
        <v>95</v>
      </c>
      <c r="C91" s="27" t="s">
        <v>2</v>
      </c>
      <c r="D91" s="56"/>
      <c r="E91" s="173"/>
      <c r="F91" s="173"/>
      <c r="G91" s="172">
        <f>[3]Dashboard21!E27</f>
        <v>0</v>
      </c>
      <c r="H91" s="4"/>
    </row>
    <row r="92" spans="2:14" s="1" customFormat="1" ht="20.100000000000001" customHeight="1" x14ac:dyDescent="0.25">
      <c r="B92" s="174" t="s">
        <v>96</v>
      </c>
      <c r="C92" s="28" t="s">
        <v>3</v>
      </c>
      <c r="D92" s="56"/>
      <c r="E92" s="173"/>
      <c r="F92" s="173"/>
      <c r="G92" s="175">
        <f>G87-G88+G89+G90+G91</f>
        <v>1.7000000000000001E-2</v>
      </c>
      <c r="H92" s="4"/>
    </row>
    <row r="93" spans="2:14" ht="20.100000000000001" customHeight="1" x14ac:dyDescent="0.25">
      <c r="B93" s="176" t="s">
        <v>97</v>
      </c>
      <c r="C93" s="28" t="s">
        <v>3</v>
      </c>
      <c r="D93" s="56"/>
      <c r="E93" s="173"/>
      <c r="F93" s="173"/>
      <c r="G93" s="177">
        <f>(1+G92)</f>
        <v>1.0169999999999999</v>
      </c>
    </row>
    <row r="94" spans="2:14" s="1" customFormat="1" ht="20.100000000000001" customHeight="1" x14ac:dyDescent="0.25">
      <c r="B94" s="178" t="s">
        <v>98</v>
      </c>
      <c r="C94" s="39" t="s">
        <v>3</v>
      </c>
      <c r="D94" s="66"/>
      <c r="E94" s="173"/>
      <c r="F94" s="173"/>
      <c r="G94" s="179">
        <f>G70</f>
        <v>107802.08</v>
      </c>
      <c r="H94" s="4"/>
      <c r="I94" s="19"/>
    </row>
    <row r="95" spans="2:14" s="1" customFormat="1" ht="20.100000000000001" customHeight="1" x14ac:dyDescent="0.25">
      <c r="B95" s="180" t="s">
        <v>99</v>
      </c>
      <c r="C95" s="40" t="s">
        <v>2</v>
      </c>
      <c r="D95" s="66"/>
      <c r="E95" s="173"/>
      <c r="F95" s="173"/>
      <c r="G95" s="147">
        <f>+[3]Previsionali!F12</f>
        <v>0</v>
      </c>
      <c r="H95" s="4"/>
      <c r="I95" s="19"/>
    </row>
    <row r="96" spans="2:14" s="1" customFormat="1" ht="18.75" x14ac:dyDescent="0.25">
      <c r="B96" s="180" t="s">
        <v>100</v>
      </c>
      <c r="C96" s="40" t="s">
        <v>2</v>
      </c>
      <c r="D96" s="66"/>
      <c r="E96" s="173"/>
      <c r="F96" s="173"/>
      <c r="G96" s="147">
        <f>+[3]Previsionali!F11</f>
        <v>0</v>
      </c>
      <c r="H96" s="4"/>
      <c r="N96" s="11"/>
    </row>
    <row r="97" spans="2:14" s="11" customFormat="1" ht="25.5" customHeight="1" thickBot="1" x14ac:dyDescent="0.3">
      <c r="B97" s="178" t="s">
        <v>101</v>
      </c>
      <c r="C97" s="39" t="s">
        <v>3</v>
      </c>
      <c r="D97" s="167"/>
      <c r="E97" s="173"/>
      <c r="F97" s="173"/>
      <c r="G97" s="181">
        <f>G95+G96</f>
        <v>0</v>
      </c>
      <c r="N97" s="1"/>
    </row>
    <row r="98" spans="2:14" s="1" customFormat="1" ht="19.5" thickBot="1" x14ac:dyDescent="0.3">
      <c r="B98" s="160" t="s">
        <v>102</v>
      </c>
      <c r="C98" s="35" t="s">
        <v>3</v>
      </c>
      <c r="D98" s="56"/>
      <c r="E98" s="182"/>
      <c r="F98" s="182"/>
      <c r="G98" s="181">
        <f>IF(G97&gt;0,G94/G97,0)</f>
        <v>0</v>
      </c>
      <c r="H98" s="4"/>
    </row>
    <row r="99" spans="2:14" s="1" customFormat="1" ht="16.5" thickBot="1" x14ac:dyDescent="0.3">
      <c r="B99" s="65"/>
      <c r="C99" s="66"/>
      <c r="D99" s="66"/>
      <c r="E99" s="183"/>
      <c r="F99" s="183"/>
      <c r="G99" s="184"/>
      <c r="H99" s="4"/>
    </row>
    <row r="100" spans="2:14" s="1" customFormat="1" ht="18.75" x14ac:dyDescent="0.25">
      <c r="B100" s="185" t="s">
        <v>103</v>
      </c>
      <c r="C100" s="41" t="s">
        <v>3</v>
      </c>
      <c r="D100" s="186"/>
      <c r="E100" s="137"/>
      <c r="F100" s="137"/>
      <c r="G100" s="187">
        <f>IF(G94&lt;=G97*G93,G94,G97*G93)</f>
        <v>0</v>
      </c>
      <c r="H100" s="4"/>
    </row>
    <row r="101" spans="2:14" s="1" customFormat="1" ht="19.5" thickBot="1" x14ac:dyDescent="0.3">
      <c r="B101" s="188" t="s">
        <v>104</v>
      </c>
      <c r="C101" s="42" t="s">
        <v>3</v>
      </c>
      <c r="D101" s="189"/>
      <c r="E101" s="150"/>
      <c r="F101" s="150"/>
      <c r="G101" s="190">
        <f>IF(G98&lt;=G93,0,G94-G100)</f>
        <v>0</v>
      </c>
      <c r="H101" s="4"/>
    </row>
    <row r="102" spans="2:14" s="1" customFormat="1" x14ac:dyDescent="0.25">
      <c r="B102" s="65"/>
      <c r="C102" s="45"/>
      <c r="D102" s="45"/>
      <c r="E102" s="191"/>
      <c r="F102" s="191"/>
      <c r="G102" s="132"/>
      <c r="H102" s="4"/>
    </row>
    <row r="103" spans="2:14" s="1" customFormat="1" ht="19.5" thickBot="1" x14ac:dyDescent="0.35">
      <c r="B103" s="133" t="s">
        <v>21</v>
      </c>
      <c r="C103" s="85"/>
      <c r="D103" s="85"/>
      <c r="E103" s="165"/>
      <c r="F103" s="86"/>
      <c r="G103" s="132"/>
      <c r="H103" s="4"/>
    </row>
    <row r="104" spans="2:14" s="1" customFormat="1" ht="18.75" x14ac:dyDescent="0.25">
      <c r="B104" s="192" t="s">
        <v>105</v>
      </c>
      <c r="C104" s="43" t="s">
        <v>2</v>
      </c>
      <c r="D104" s="193"/>
      <c r="E104" s="137"/>
      <c r="F104" s="137"/>
      <c r="G104" s="194">
        <f>[3]Dashboard21!$J$22</f>
        <v>0</v>
      </c>
      <c r="H104" s="4"/>
    </row>
    <row r="105" spans="2:14" s="1" customFormat="1" ht="19.5" thickBot="1" x14ac:dyDescent="0.3">
      <c r="B105" s="195" t="s">
        <v>106</v>
      </c>
      <c r="C105" s="44" t="s">
        <v>2</v>
      </c>
      <c r="D105" s="189"/>
      <c r="E105" s="150"/>
      <c r="F105" s="150"/>
      <c r="G105" s="196">
        <f>+G100-G104</f>
        <v>0</v>
      </c>
      <c r="H105" s="4"/>
    </row>
    <row r="106" spans="2:14" s="1" customFormat="1" ht="16.5" thickBot="1" x14ac:dyDescent="0.3">
      <c r="B106" s="197"/>
      <c r="C106" s="197"/>
      <c r="D106" s="197"/>
      <c r="E106" s="198"/>
      <c r="F106" s="198"/>
      <c r="G106" s="198"/>
      <c r="H106" s="4"/>
    </row>
    <row r="107" spans="2:14" s="1" customFormat="1" ht="18.75" thickBot="1" x14ac:dyDescent="0.3">
      <c r="B107" s="199" t="s">
        <v>19</v>
      </c>
      <c r="C107" s="46" t="s">
        <v>1</v>
      </c>
      <c r="D107" s="200"/>
      <c r="E107" s="201"/>
      <c r="F107" s="201"/>
      <c r="G107" s="202">
        <f>+[3]Dashboard21!J27+[3]Dashboard21!K27</f>
        <v>0</v>
      </c>
      <c r="H107" s="4"/>
    </row>
    <row r="108" spans="2:14" s="1" customFormat="1" x14ac:dyDescent="0.25">
      <c r="B108" s="45"/>
      <c r="C108" s="45"/>
      <c r="D108" s="45"/>
      <c r="E108" s="191"/>
      <c r="F108" s="191"/>
      <c r="G108" s="191"/>
      <c r="H108" s="4"/>
    </row>
    <row r="109" spans="2:14" s="1" customFormat="1" ht="19.5" thickBot="1" x14ac:dyDescent="0.35">
      <c r="B109" s="203" t="s">
        <v>107</v>
      </c>
      <c r="C109" s="85"/>
      <c r="D109" s="85"/>
      <c r="E109" s="165"/>
      <c r="F109" s="86"/>
      <c r="G109" s="204"/>
      <c r="H109" s="4"/>
    </row>
    <row r="110" spans="2:14" s="1" customFormat="1" ht="16.5" thickBot="1" x14ac:dyDescent="0.3">
      <c r="B110" s="205" t="s">
        <v>108</v>
      </c>
      <c r="C110" s="206" t="s">
        <v>3</v>
      </c>
      <c r="D110" s="207"/>
      <c r="E110" s="208">
        <f>MAX(0,E60-2)*(E67+E59)</f>
        <v>0</v>
      </c>
      <c r="F110" s="208">
        <f>MAX(0,F60-2)*(F67+F59)</f>
        <v>0</v>
      </c>
      <c r="G110" s="209">
        <f t="shared" ref="G110:G113" si="8">E110+F110</f>
        <v>0</v>
      </c>
      <c r="H110" s="4"/>
    </row>
    <row r="111" spans="2:14" s="1" customFormat="1" x14ac:dyDescent="0.25">
      <c r="B111" s="210" t="s">
        <v>109</v>
      </c>
      <c r="C111" s="211" t="s">
        <v>3</v>
      </c>
      <c r="D111" s="212"/>
      <c r="E111" s="213">
        <f>E112+E113</f>
        <v>0</v>
      </c>
      <c r="F111" s="213">
        <f>F112+F113</f>
        <v>0</v>
      </c>
      <c r="G111" s="214">
        <f t="shared" si="8"/>
        <v>0</v>
      </c>
      <c r="H111" s="4"/>
    </row>
    <row r="112" spans="2:14" s="1" customFormat="1" x14ac:dyDescent="0.25">
      <c r="B112" s="215" t="s">
        <v>110</v>
      </c>
      <c r="C112" s="216" t="s">
        <v>3</v>
      </c>
      <c r="D112" s="212"/>
      <c r="E112" s="217">
        <f>E120*E20</f>
        <v>0</v>
      </c>
      <c r="F112" s="217">
        <f>F120*F20</f>
        <v>0</v>
      </c>
      <c r="G112" s="218">
        <f t="shared" si="8"/>
        <v>0</v>
      </c>
      <c r="H112" s="4"/>
    </row>
    <row r="113" spans="2:8" s="1" customFormat="1" ht="16.5" thickBot="1" x14ac:dyDescent="0.3">
      <c r="B113" s="219" t="s">
        <v>111</v>
      </c>
      <c r="C113" s="220" t="s">
        <v>3</v>
      </c>
      <c r="D113" s="212"/>
      <c r="E113" s="221">
        <f>E120*E43</f>
        <v>0</v>
      </c>
      <c r="F113" s="221">
        <f>F120*F43</f>
        <v>0</v>
      </c>
      <c r="G113" s="222">
        <f t="shared" si="8"/>
        <v>0</v>
      </c>
      <c r="H113" s="4"/>
    </row>
    <row r="114" spans="2:8" s="1" customFormat="1" ht="19.5" thickBot="1" x14ac:dyDescent="0.3">
      <c r="B114" s="223" t="s">
        <v>112</v>
      </c>
      <c r="C114" s="206" t="s">
        <v>3</v>
      </c>
      <c r="D114" s="224"/>
      <c r="E114" s="225">
        <f>MAX(0,E53-1)*E54</f>
        <v>0</v>
      </c>
      <c r="F114" s="225">
        <f>MAX(0,F53-1)*F54</f>
        <v>0</v>
      </c>
      <c r="G114" s="226">
        <f>MAX(0,G53-1)*G54</f>
        <v>0</v>
      </c>
      <c r="H114" s="4"/>
    </row>
    <row r="115" spans="2:8" s="1" customFormat="1" ht="16.5" thickBot="1" x14ac:dyDescent="0.3">
      <c r="B115" s="227" t="s">
        <v>113</v>
      </c>
      <c r="C115" s="228" t="s">
        <v>3</v>
      </c>
      <c r="D115" s="229"/>
      <c r="E115" s="230">
        <f>(E55-E57)+(E63-E65)</f>
        <v>0</v>
      </c>
      <c r="F115" s="230">
        <f>(F55-F57)+(F63-F65)</f>
        <v>0</v>
      </c>
      <c r="G115" s="226">
        <f>(G55-G57)+(G63-G65)</f>
        <v>0</v>
      </c>
      <c r="H115" s="4"/>
    </row>
    <row r="116" spans="2:8" s="1" customFormat="1" x14ac:dyDescent="0.25">
      <c r="H116" s="4"/>
    </row>
    <row r="117" spans="2:8" s="1" customFormat="1" x14ac:dyDescent="0.25">
      <c r="H117" s="4"/>
    </row>
    <row r="118" spans="2:8" s="1" customFormat="1" x14ac:dyDescent="0.25">
      <c r="H118" s="4"/>
    </row>
    <row r="119" spans="2:8" s="1" customFormat="1" x14ac:dyDescent="0.25">
      <c r="H119" s="4"/>
    </row>
    <row r="120" spans="2:8" s="1" customFormat="1" x14ac:dyDescent="0.25">
      <c r="H120" s="4"/>
    </row>
    <row r="121" spans="2:8" s="1" customFormat="1" x14ac:dyDescent="0.25">
      <c r="H121" s="4"/>
    </row>
    <row r="122" spans="2:8" s="1" customFormat="1" x14ac:dyDescent="0.25">
      <c r="H122" s="4"/>
    </row>
    <row r="123" spans="2:8" s="1" customFormat="1" x14ac:dyDescent="0.25">
      <c r="H123" s="4"/>
    </row>
    <row r="124" spans="2:8" s="1" customFormat="1" x14ac:dyDescent="0.25">
      <c r="H124" s="4"/>
    </row>
    <row r="125" spans="2:8" s="1" customFormat="1" x14ac:dyDescent="0.25">
      <c r="H125" s="4"/>
    </row>
    <row r="126" spans="2:8" s="1" customFormat="1" x14ac:dyDescent="0.25">
      <c r="H126" s="4"/>
    </row>
    <row r="127" spans="2:8" s="1" customFormat="1" x14ac:dyDescent="0.25">
      <c r="H127" s="4"/>
    </row>
    <row r="128" spans="2:8" s="1" customFormat="1" x14ac:dyDescent="0.25">
      <c r="H128" s="4"/>
    </row>
    <row r="129" spans="8:8" s="1" customFormat="1" x14ac:dyDescent="0.25">
      <c r="H129" s="4"/>
    </row>
    <row r="130" spans="8:8" s="1" customFormat="1" x14ac:dyDescent="0.25">
      <c r="H130" s="4"/>
    </row>
    <row r="131" spans="8:8" s="1" customFormat="1" x14ac:dyDescent="0.25">
      <c r="H131" s="4"/>
    </row>
    <row r="132" spans="8:8" s="1" customFormat="1" x14ac:dyDescent="0.25">
      <c r="H132" s="4"/>
    </row>
    <row r="133" spans="8:8" s="1" customFormat="1" x14ac:dyDescent="0.25">
      <c r="H133" s="4"/>
    </row>
    <row r="134" spans="8:8" s="1" customFormat="1" x14ac:dyDescent="0.25">
      <c r="H134" s="4"/>
    </row>
    <row r="135" spans="8:8" s="1" customFormat="1" x14ac:dyDescent="0.25">
      <c r="H135" s="4"/>
    </row>
    <row r="136" spans="8:8" s="1" customFormat="1" x14ac:dyDescent="0.25">
      <c r="H136" s="4"/>
    </row>
    <row r="137" spans="8:8" s="1" customFormat="1" x14ac:dyDescent="0.25">
      <c r="H137" s="4"/>
    </row>
    <row r="138" spans="8:8" s="1" customFormat="1" x14ac:dyDescent="0.25">
      <c r="H138" s="4"/>
    </row>
    <row r="139" spans="8:8" s="1" customFormat="1" x14ac:dyDescent="0.25">
      <c r="H139" s="4"/>
    </row>
    <row r="140" spans="8:8" s="1" customFormat="1" x14ac:dyDescent="0.25">
      <c r="H140" s="4"/>
    </row>
    <row r="141" spans="8:8" s="1" customFormat="1" x14ac:dyDescent="0.25">
      <c r="H141" s="4"/>
    </row>
    <row r="142" spans="8:8" s="1" customFormat="1" x14ac:dyDescent="0.25">
      <c r="H142" s="4"/>
    </row>
    <row r="143" spans="8:8" s="1" customFormat="1" x14ac:dyDescent="0.25">
      <c r="H143" s="4"/>
    </row>
    <row r="144" spans="8:8" s="1" customFormat="1" x14ac:dyDescent="0.25">
      <c r="H144" s="4"/>
    </row>
    <row r="145" spans="8:8" s="1" customFormat="1" x14ac:dyDescent="0.25">
      <c r="H145" s="4"/>
    </row>
    <row r="146" spans="8:8" s="1" customFormat="1" x14ac:dyDescent="0.25">
      <c r="H146" s="4"/>
    </row>
    <row r="147" spans="8:8" s="1" customFormat="1" x14ac:dyDescent="0.25">
      <c r="H147" s="4"/>
    </row>
    <row r="148" spans="8:8" s="1" customFormat="1" x14ac:dyDescent="0.25">
      <c r="H148" s="4"/>
    </row>
    <row r="149" spans="8:8" s="1" customFormat="1" x14ac:dyDescent="0.25">
      <c r="H149" s="4"/>
    </row>
    <row r="150" spans="8:8" s="1" customFormat="1" x14ac:dyDescent="0.25">
      <c r="H150" s="4"/>
    </row>
    <row r="151" spans="8:8" s="1" customFormat="1" x14ac:dyDescent="0.25">
      <c r="H151" s="4"/>
    </row>
    <row r="152" spans="8:8" s="1" customFormat="1" x14ac:dyDescent="0.25">
      <c r="H152" s="4"/>
    </row>
    <row r="153" spans="8:8" s="1" customFormat="1" x14ac:dyDescent="0.25">
      <c r="H153" s="4"/>
    </row>
    <row r="154" spans="8:8" s="1" customFormat="1" x14ac:dyDescent="0.25">
      <c r="H154" s="4"/>
    </row>
    <row r="155" spans="8:8" s="1" customFormat="1" x14ac:dyDescent="0.25">
      <c r="H155" s="4"/>
    </row>
    <row r="156" spans="8:8" s="1" customFormat="1" x14ac:dyDescent="0.25">
      <c r="H156" s="4"/>
    </row>
    <row r="157" spans="8:8" s="1" customFormat="1" x14ac:dyDescent="0.25">
      <c r="H157" s="4"/>
    </row>
    <row r="158" spans="8:8" s="1" customFormat="1" x14ac:dyDescent="0.25">
      <c r="H158" s="4"/>
    </row>
    <row r="159" spans="8:8" s="1" customFormat="1" x14ac:dyDescent="0.25">
      <c r="H159" s="4"/>
    </row>
    <row r="160" spans="8:8" s="1" customFormat="1" x14ac:dyDescent="0.25">
      <c r="H160" s="4"/>
    </row>
    <row r="161" spans="8:8" s="1" customFormat="1" x14ac:dyDescent="0.25">
      <c r="H161" s="4"/>
    </row>
    <row r="162" spans="8:8" s="1" customFormat="1" x14ac:dyDescent="0.25">
      <c r="H162" s="4"/>
    </row>
    <row r="163" spans="8:8" s="1" customFormat="1" x14ac:dyDescent="0.25">
      <c r="H163" s="4"/>
    </row>
    <row r="164" spans="8:8" s="1" customFormat="1" x14ac:dyDescent="0.25">
      <c r="H164" s="4"/>
    </row>
    <row r="165" spans="8:8" s="1" customFormat="1" x14ac:dyDescent="0.25">
      <c r="H165" s="4"/>
    </row>
    <row r="166" spans="8:8" s="1" customFormat="1" x14ac:dyDescent="0.25">
      <c r="H166" s="4"/>
    </row>
    <row r="167" spans="8:8" s="1" customFormat="1" x14ac:dyDescent="0.25">
      <c r="H167" s="4"/>
    </row>
    <row r="168" spans="8:8" s="1" customFormat="1" x14ac:dyDescent="0.25">
      <c r="H168" s="4"/>
    </row>
    <row r="169" spans="8:8" s="1" customFormat="1" x14ac:dyDescent="0.25">
      <c r="H169" s="4"/>
    </row>
    <row r="170" spans="8:8" s="1" customFormat="1" x14ac:dyDescent="0.25">
      <c r="H170" s="4"/>
    </row>
    <row r="171" spans="8:8" s="1" customFormat="1" x14ac:dyDescent="0.25">
      <c r="H171" s="4"/>
    </row>
    <row r="172" spans="8:8" s="1" customFormat="1" x14ac:dyDescent="0.25">
      <c r="H172" s="4"/>
    </row>
    <row r="173" spans="8:8" s="1" customFormat="1" x14ac:dyDescent="0.25">
      <c r="H173" s="4"/>
    </row>
    <row r="174" spans="8:8" s="1" customFormat="1" x14ac:dyDescent="0.25">
      <c r="H174" s="4"/>
    </row>
    <row r="175" spans="8:8" s="1" customFormat="1" x14ac:dyDescent="0.25">
      <c r="H175" s="4"/>
    </row>
    <row r="176" spans="8:8" s="1" customFormat="1" x14ac:dyDescent="0.25">
      <c r="H176" s="4"/>
    </row>
    <row r="177" spans="8:8" s="1" customFormat="1" x14ac:dyDescent="0.25">
      <c r="H177" s="4"/>
    </row>
    <row r="178" spans="8:8" s="1" customFormat="1" x14ac:dyDescent="0.25">
      <c r="H178" s="4"/>
    </row>
    <row r="179" spans="8:8" s="1" customFormat="1" x14ac:dyDescent="0.25">
      <c r="H179" s="4"/>
    </row>
    <row r="180" spans="8:8" s="1" customFormat="1" x14ac:dyDescent="0.25">
      <c r="H180" s="4"/>
    </row>
    <row r="181" spans="8:8" s="1" customFormat="1" x14ac:dyDescent="0.25">
      <c r="H181" s="4"/>
    </row>
    <row r="182" spans="8:8" s="1" customFormat="1" x14ac:dyDescent="0.25">
      <c r="H182" s="4"/>
    </row>
    <row r="183" spans="8:8" s="1" customFormat="1" x14ac:dyDescent="0.25">
      <c r="H183" s="4"/>
    </row>
    <row r="184" spans="8:8" s="1" customFormat="1" x14ac:dyDescent="0.25">
      <c r="H184" s="4"/>
    </row>
    <row r="185" spans="8:8" s="1" customFormat="1" x14ac:dyDescent="0.25">
      <c r="H185" s="4"/>
    </row>
    <row r="186" spans="8:8" s="1" customFormat="1" x14ac:dyDescent="0.25">
      <c r="H186" s="4"/>
    </row>
    <row r="187" spans="8:8" s="1" customFormat="1" x14ac:dyDescent="0.25">
      <c r="H187" s="4"/>
    </row>
    <row r="188" spans="8:8" s="1" customFormat="1" x14ac:dyDescent="0.25">
      <c r="H188" s="4"/>
    </row>
    <row r="189" spans="8:8" s="1" customFormat="1" x14ac:dyDescent="0.25">
      <c r="H189" s="4"/>
    </row>
    <row r="190" spans="8:8" s="1" customFormat="1" x14ac:dyDescent="0.25">
      <c r="H190" s="4"/>
    </row>
    <row r="191" spans="8:8" s="1" customFormat="1" x14ac:dyDescent="0.25">
      <c r="H191" s="4"/>
    </row>
    <row r="192" spans="8:8" s="1" customFormat="1" x14ac:dyDescent="0.25">
      <c r="H192" s="4"/>
    </row>
    <row r="193" spans="8:8" s="1" customFormat="1" x14ac:dyDescent="0.25">
      <c r="H193" s="4"/>
    </row>
    <row r="194" spans="8:8" s="1" customFormat="1" x14ac:dyDescent="0.25">
      <c r="H194" s="4"/>
    </row>
    <row r="195" spans="8:8" s="1" customFormat="1" x14ac:dyDescent="0.25">
      <c r="H195" s="4"/>
    </row>
    <row r="196" spans="8:8" s="1" customFormat="1" x14ac:dyDescent="0.25">
      <c r="H196" s="4"/>
    </row>
    <row r="197" spans="8:8" s="1" customFormat="1" x14ac:dyDescent="0.25">
      <c r="H197" s="4"/>
    </row>
    <row r="198" spans="8:8" s="1" customFormat="1" x14ac:dyDescent="0.25">
      <c r="H198" s="4"/>
    </row>
    <row r="199" spans="8:8" s="1" customFormat="1" x14ac:dyDescent="0.25">
      <c r="H199" s="4"/>
    </row>
    <row r="200" spans="8:8" s="1" customFormat="1" x14ac:dyDescent="0.25">
      <c r="H200" s="4"/>
    </row>
    <row r="201" spans="8:8" s="1" customFormat="1" x14ac:dyDescent="0.25">
      <c r="H201" s="4"/>
    </row>
    <row r="202" spans="8:8" s="1" customFormat="1" x14ac:dyDescent="0.25">
      <c r="H202" s="4"/>
    </row>
    <row r="203" spans="8:8" s="1" customFormat="1" x14ac:dyDescent="0.25">
      <c r="H203" s="4"/>
    </row>
    <row r="204" spans="8:8" s="1" customFormat="1" x14ac:dyDescent="0.25">
      <c r="H204" s="4"/>
    </row>
    <row r="205" spans="8:8" s="1" customFormat="1" x14ac:dyDescent="0.25">
      <c r="H205" s="4"/>
    </row>
    <row r="206" spans="8:8" s="1" customFormat="1" x14ac:dyDescent="0.25">
      <c r="H206" s="4"/>
    </row>
    <row r="207" spans="8:8" s="1" customFormat="1" x14ac:dyDescent="0.25">
      <c r="H207" s="4"/>
    </row>
    <row r="208" spans="8:8" s="1" customFormat="1" x14ac:dyDescent="0.25">
      <c r="H208" s="4"/>
    </row>
    <row r="209" spans="8:8" s="1" customFormat="1" x14ac:dyDescent="0.25">
      <c r="H209" s="4"/>
    </row>
    <row r="210" spans="8:8" s="1" customFormat="1" x14ac:dyDescent="0.25">
      <c r="H210" s="4"/>
    </row>
    <row r="211" spans="8:8" s="1" customFormat="1" x14ac:dyDescent="0.25">
      <c r="H211" s="4"/>
    </row>
    <row r="212" spans="8:8" s="1" customFormat="1" x14ac:dyDescent="0.25">
      <c r="H212" s="4"/>
    </row>
    <row r="213" spans="8:8" s="1" customFormat="1" x14ac:dyDescent="0.25">
      <c r="H213" s="4"/>
    </row>
    <row r="214" spans="8:8" s="1" customFormat="1" x14ac:dyDescent="0.25">
      <c r="H214" s="4"/>
    </row>
    <row r="215" spans="8:8" s="1" customFormat="1" x14ac:dyDescent="0.25">
      <c r="H215" s="4"/>
    </row>
    <row r="216" spans="8:8" s="1" customFormat="1" x14ac:dyDescent="0.25">
      <c r="H216" s="4"/>
    </row>
    <row r="217" spans="8:8" s="1" customFormat="1" x14ac:dyDescent="0.25">
      <c r="H217" s="4"/>
    </row>
    <row r="218" spans="8:8" s="1" customFormat="1" x14ac:dyDescent="0.25">
      <c r="H218" s="4"/>
    </row>
    <row r="219" spans="8:8" s="1" customFormat="1" x14ac:dyDescent="0.25">
      <c r="H219" s="4"/>
    </row>
    <row r="220" spans="8:8" s="1" customFormat="1" x14ac:dyDescent="0.25">
      <c r="H220" s="4"/>
    </row>
    <row r="221" spans="8:8" s="1" customFormat="1" x14ac:dyDescent="0.25">
      <c r="H221" s="4"/>
    </row>
    <row r="222" spans="8:8" s="1" customFormat="1" x14ac:dyDescent="0.25">
      <c r="H222" s="4"/>
    </row>
    <row r="223" spans="8:8" s="1" customFormat="1" x14ac:dyDescent="0.25">
      <c r="H223" s="4"/>
    </row>
    <row r="224" spans="8:8" s="1" customFormat="1" x14ac:dyDescent="0.25">
      <c r="H224" s="4"/>
    </row>
    <row r="225" spans="8:8" s="1" customFormat="1" x14ac:dyDescent="0.25">
      <c r="H225" s="4"/>
    </row>
    <row r="226" spans="8:8" s="1" customFormat="1" x14ac:dyDescent="0.25">
      <c r="H226" s="4"/>
    </row>
    <row r="227" spans="8:8" s="1" customFormat="1" x14ac:dyDescent="0.25">
      <c r="H227" s="4"/>
    </row>
    <row r="228" spans="8:8" s="1" customFormat="1" x14ac:dyDescent="0.25">
      <c r="H228" s="4"/>
    </row>
    <row r="229" spans="8:8" s="1" customFormat="1" x14ac:dyDescent="0.25">
      <c r="H229" s="4"/>
    </row>
    <row r="230" spans="8:8" s="1" customFormat="1" x14ac:dyDescent="0.25">
      <c r="H230" s="4"/>
    </row>
    <row r="231" spans="8:8" s="1" customFormat="1" x14ac:dyDescent="0.25">
      <c r="H231" s="4"/>
    </row>
    <row r="232" spans="8:8" s="1" customFormat="1" x14ac:dyDescent="0.25">
      <c r="H232" s="4"/>
    </row>
    <row r="233" spans="8:8" s="1" customFormat="1" x14ac:dyDescent="0.25">
      <c r="H233" s="4"/>
    </row>
    <row r="234" spans="8:8" s="1" customFormat="1" x14ac:dyDescent="0.25">
      <c r="H234" s="4"/>
    </row>
    <row r="235" spans="8:8" s="1" customFormat="1" x14ac:dyDescent="0.25">
      <c r="H235" s="4"/>
    </row>
    <row r="236" spans="8:8" s="1" customFormat="1" x14ac:dyDescent="0.25">
      <c r="H236" s="4"/>
    </row>
    <row r="237" spans="8:8" s="1" customFormat="1" x14ac:dyDescent="0.25">
      <c r="H237" s="4"/>
    </row>
    <row r="238" spans="8:8" s="1" customFormat="1" x14ac:dyDescent="0.25">
      <c r="H238" s="4"/>
    </row>
    <row r="239" spans="8:8" s="1" customFormat="1" x14ac:dyDescent="0.25">
      <c r="H239" s="4"/>
    </row>
    <row r="240" spans="8:8" s="1" customFormat="1" x14ac:dyDescent="0.25">
      <c r="H240" s="4"/>
    </row>
    <row r="241" spans="8:8" s="1" customFormat="1" x14ac:dyDescent="0.25">
      <c r="H241" s="4"/>
    </row>
    <row r="242" spans="8:8" s="1" customFormat="1" x14ac:dyDescent="0.25">
      <c r="H242" s="4"/>
    </row>
    <row r="243" spans="8:8" s="1" customFormat="1" x14ac:dyDescent="0.25">
      <c r="H243" s="4"/>
    </row>
    <row r="244" spans="8:8" s="1" customFormat="1" x14ac:dyDescent="0.25">
      <c r="H244" s="4"/>
    </row>
    <row r="245" spans="8:8" s="1" customFormat="1" x14ac:dyDescent="0.25">
      <c r="H245" s="4"/>
    </row>
    <row r="246" spans="8:8" s="1" customFormat="1" x14ac:dyDescent="0.25">
      <c r="H246" s="4"/>
    </row>
    <row r="247" spans="8:8" s="1" customFormat="1" x14ac:dyDescent="0.25">
      <c r="H247" s="4"/>
    </row>
    <row r="248" spans="8:8" s="1" customFormat="1" x14ac:dyDescent="0.25">
      <c r="H248" s="4"/>
    </row>
    <row r="249" spans="8:8" s="1" customFormat="1" x14ac:dyDescent="0.25">
      <c r="H249" s="4"/>
    </row>
    <row r="250" spans="8:8" s="1" customFormat="1" x14ac:dyDescent="0.25">
      <c r="H250" s="4"/>
    </row>
    <row r="251" spans="8:8" s="1" customFormat="1" x14ac:dyDescent="0.25">
      <c r="H251" s="4"/>
    </row>
    <row r="252" spans="8:8" s="1" customFormat="1" x14ac:dyDescent="0.25">
      <c r="H252" s="4"/>
    </row>
    <row r="253" spans="8:8" s="1" customFormat="1" x14ac:dyDescent="0.25">
      <c r="H253" s="4"/>
    </row>
    <row r="254" spans="8:8" s="1" customFormat="1" x14ac:dyDescent="0.25">
      <c r="H254" s="4"/>
    </row>
    <row r="255" spans="8:8" s="1" customFormat="1" x14ac:dyDescent="0.25">
      <c r="H255" s="4"/>
    </row>
    <row r="256" spans="8:8" s="1" customFormat="1" x14ac:dyDescent="0.25">
      <c r="H256" s="4"/>
    </row>
    <row r="257" spans="8:8" s="1" customFormat="1" x14ac:dyDescent="0.25">
      <c r="H257" s="4"/>
    </row>
    <row r="258" spans="8:8" s="1" customFormat="1" x14ac:dyDescent="0.25">
      <c r="H258" s="4"/>
    </row>
    <row r="259" spans="8:8" s="1" customFormat="1" x14ac:dyDescent="0.25">
      <c r="H259" s="4"/>
    </row>
    <row r="260" spans="8:8" s="1" customFormat="1" x14ac:dyDescent="0.25">
      <c r="H260" s="4"/>
    </row>
    <row r="261" spans="8:8" s="1" customFormat="1" x14ac:dyDescent="0.25">
      <c r="H261" s="4"/>
    </row>
    <row r="262" spans="8:8" s="1" customFormat="1" x14ac:dyDescent="0.25">
      <c r="H262" s="4"/>
    </row>
    <row r="263" spans="8:8" s="1" customFormat="1" x14ac:dyDescent="0.25">
      <c r="H263" s="4"/>
    </row>
    <row r="264" spans="8:8" s="1" customFormat="1" x14ac:dyDescent="0.25">
      <c r="H264" s="4"/>
    </row>
    <row r="265" spans="8:8" s="1" customFormat="1" x14ac:dyDescent="0.25">
      <c r="H265" s="4"/>
    </row>
    <row r="266" spans="8:8" s="1" customFormat="1" x14ac:dyDescent="0.25">
      <c r="H266" s="4"/>
    </row>
    <row r="267" spans="8:8" s="1" customFormat="1" x14ac:dyDescent="0.25">
      <c r="H267" s="4"/>
    </row>
    <row r="268" spans="8:8" s="1" customFormat="1" x14ac:dyDescent="0.25">
      <c r="H268" s="4"/>
    </row>
    <row r="269" spans="8:8" s="1" customFormat="1" x14ac:dyDescent="0.25">
      <c r="H269" s="4"/>
    </row>
    <row r="270" spans="8:8" s="1" customFormat="1" x14ac:dyDescent="0.25">
      <c r="H270" s="4"/>
    </row>
    <row r="271" spans="8:8" s="1" customFormat="1" x14ac:dyDescent="0.25">
      <c r="H271" s="4"/>
    </row>
    <row r="272" spans="8:8" s="1" customFormat="1" x14ac:dyDescent="0.25">
      <c r="H272" s="4"/>
    </row>
    <row r="273" spans="8:8" s="1" customFormat="1" x14ac:dyDescent="0.25">
      <c r="H273" s="4"/>
    </row>
    <row r="274" spans="8:8" s="1" customFormat="1" x14ac:dyDescent="0.25">
      <c r="H274" s="4"/>
    </row>
    <row r="275" spans="8:8" s="1" customFormat="1" x14ac:dyDescent="0.25">
      <c r="H275" s="4"/>
    </row>
    <row r="276" spans="8:8" s="1" customFormat="1" x14ac:dyDescent="0.25">
      <c r="H276" s="4"/>
    </row>
    <row r="277" spans="8:8" s="1" customFormat="1" x14ac:dyDescent="0.25">
      <c r="H277" s="4"/>
    </row>
    <row r="278" spans="8:8" s="1" customFormat="1" x14ac:dyDescent="0.25">
      <c r="H278" s="4"/>
    </row>
    <row r="279" spans="8:8" s="1" customFormat="1" x14ac:dyDescent="0.25">
      <c r="H279" s="4"/>
    </row>
    <row r="280" spans="8:8" s="1" customFormat="1" x14ac:dyDescent="0.25">
      <c r="H280" s="4"/>
    </row>
    <row r="281" spans="8:8" s="1" customFormat="1" x14ac:dyDescent="0.25">
      <c r="H281" s="4"/>
    </row>
    <row r="282" spans="8:8" s="1" customFormat="1" x14ac:dyDescent="0.25">
      <c r="H282" s="4"/>
    </row>
    <row r="283" spans="8:8" s="1" customFormat="1" x14ac:dyDescent="0.25">
      <c r="H283" s="4"/>
    </row>
    <row r="284" spans="8:8" s="1" customFormat="1" x14ac:dyDescent="0.25">
      <c r="H284" s="4"/>
    </row>
    <row r="285" spans="8:8" s="1" customFormat="1" x14ac:dyDescent="0.25">
      <c r="H285" s="4"/>
    </row>
    <row r="286" spans="8:8" s="1" customFormat="1" x14ac:dyDescent="0.25">
      <c r="H286" s="4"/>
    </row>
    <row r="287" spans="8:8" s="1" customFormat="1" x14ac:dyDescent="0.25">
      <c r="H287" s="4"/>
    </row>
    <row r="288" spans="8:8" s="1" customFormat="1" x14ac:dyDescent="0.25">
      <c r="H288" s="4"/>
    </row>
    <row r="289" spans="8:8" s="1" customFormat="1" x14ac:dyDescent="0.25">
      <c r="H289" s="4"/>
    </row>
    <row r="290" spans="8:8" s="1" customFormat="1" x14ac:dyDescent="0.25">
      <c r="H290" s="4"/>
    </row>
    <row r="291" spans="8:8" s="1" customFormat="1" x14ac:dyDescent="0.25">
      <c r="H291" s="4"/>
    </row>
    <row r="292" spans="8:8" s="1" customFormat="1" x14ac:dyDescent="0.25">
      <c r="H292" s="4"/>
    </row>
    <row r="293" spans="8:8" s="1" customFormat="1" x14ac:dyDescent="0.25">
      <c r="H293" s="4"/>
    </row>
    <row r="294" spans="8:8" s="1" customFormat="1" x14ac:dyDescent="0.25">
      <c r="H294" s="4"/>
    </row>
    <row r="295" spans="8:8" s="1" customFormat="1" x14ac:dyDescent="0.25">
      <c r="H295" s="4"/>
    </row>
    <row r="296" spans="8:8" s="1" customFormat="1" x14ac:dyDescent="0.25">
      <c r="H296" s="4"/>
    </row>
    <row r="297" spans="8:8" s="1" customFormat="1" x14ac:dyDescent="0.25">
      <c r="H297" s="4"/>
    </row>
    <row r="298" spans="8:8" s="1" customFormat="1" x14ac:dyDescent="0.25">
      <c r="H298" s="4"/>
    </row>
    <row r="299" spans="8:8" s="1" customFormat="1" x14ac:dyDescent="0.25">
      <c r="H299" s="4"/>
    </row>
    <row r="300" spans="8:8" s="1" customFormat="1" x14ac:dyDescent="0.25">
      <c r="H300" s="4"/>
    </row>
    <row r="301" spans="8:8" s="1" customFormat="1" x14ac:dyDescent="0.25">
      <c r="H301" s="4"/>
    </row>
    <row r="302" spans="8:8" s="1" customFormat="1" x14ac:dyDescent="0.25">
      <c r="H302" s="4"/>
    </row>
    <row r="303" spans="8:8" s="1" customFormat="1" x14ac:dyDescent="0.25">
      <c r="H303" s="4"/>
    </row>
    <row r="304" spans="8:8" s="1" customFormat="1" x14ac:dyDescent="0.25">
      <c r="H304" s="4"/>
    </row>
    <row r="305" spans="8:8" s="1" customFormat="1" x14ac:dyDescent="0.25">
      <c r="H305" s="4"/>
    </row>
    <row r="306" spans="8:8" s="1" customFormat="1" x14ac:dyDescent="0.25">
      <c r="H306" s="4"/>
    </row>
    <row r="307" spans="8:8" s="1" customFormat="1" x14ac:dyDescent="0.25">
      <c r="H307" s="4"/>
    </row>
    <row r="308" spans="8:8" s="1" customFormat="1" x14ac:dyDescent="0.25">
      <c r="H308" s="4"/>
    </row>
    <row r="309" spans="8:8" s="1" customFormat="1" x14ac:dyDescent="0.25">
      <c r="H309" s="4"/>
    </row>
    <row r="310" spans="8:8" s="1" customFormat="1" x14ac:dyDescent="0.25">
      <c r="H310" s="4"/>
    </row>
    <row r="311" spans="8:8" s="1" customFormat="1" x14ac:dyDescent="0.25">
      <c r="H311" s="4"/>
    </row>
    <row r="312" spans="8:8" s="1" customFormat="1" x14ac:dyDescent="0.25">
      <c r="H312" s="4"/>
    </row>
    <row r="313" spans="8:8" s="1" customFormat="1" x14ac:dyDescent="0.25">
      <c r="H313" s="4"/>
    </row>
    <row r="314" spans="8:8" s="1" customFormat="1" x14ac:dyDescent="0.25">
      <c r="H314" s="4"/>
    </row>
    <row r="315" spans="8:8" s="1" customFormat="1" x14ac:dyDescent="0.25">
      <c r="H315" s="4"/>
    </row>
    <row r="316" spans="8:8" s="1" customFormat="1" x14ac:dyDescent="0.25">
      <c r="H316" s="4"/>
    </row>
    <row r="317" spans="8:8" s="1" customFormat="1" x14ac:dyDescent="0.25">
      <c r="H317" s="4"/>
    </row>
    <row r="318" spans="8:8" s="1" customFormat="1" x14ac:dyDescent="0.25">
      <c r="H318" s="4"/>
    </row>
    <row r="319" spans="8:8" s="1" customFormat="1" x14ac:dyDescent="0.25">
      <c r="H319" s="4"/>
    </row>
    <row r="320" spans="8:8" s="1" customFormat="1" x14ac:dyDescent="0.25">
      <c r="H320" s="4"/>
    </row>
    <row r="321" spans="8:8" s="1" customFormat="1" x14ac:dyDescent="0.25">
      <c r="H321" s="4"/>
    </row>
    <row r="322" spans="8:8" s="1" customFormat="1" x14ac:dyDescent="0.25">
      <c r="H322" s="4"/>
    </row>
    <row r="323" spans="8:8" s="1" customFormat="1" x14ac:dyDescent="0.25">
      <c r="H323" s="4"/>
    </row>
    <row r="324" spans="8:8" s="1" customFormat="1" x14ac:dyDescent="0.25">
      <c r="H324" s="4"/>
    </row>
    <row r="325" spans="8:8" s="1" customFormat="1" x14ac:dyDescent="0.25">
      <c r="H325" s="4"/>
    </row>
    <row r="326" spans="8:8" s="1" customFormat="1" x14ac:dyDescent="0.25">
      <c r="H326" s="4"/>
    </row>
    <row r="327" spans="8:8" s="1" customFormat="1" x14ac:dyDescent="0.25">
      <c r="H327" s="4"/>
    </row>
    <row r="328" spans="8:8" s="1" customFormat="1" x14ac:dyDescent="0.25">
      <c r="H328" s="4"/>
    </row>
    <row r="329" spans="8:8" s="1" customFormat="1" x14ac:dyDescent="0.25">
      <c r="H329" s="4"/>
    </row>
    <row r="330" spans="8:8" s="1" customFormat="1" x14ac:dyDescent="0.25">
      <c r="H330" s="4"/>
    </row>
    <row r="331" spans="8:8" s="1" customFormat="1" x14ac:dyDescent="0.25">
      <c r="H331" s="4"/>
    </row>
    <row r="332" spans="8:8" s="1" customFormat="1" x14ac:dyDescent="0.25">
      <c r="H332" s="4"/>
    </row>
    <row r="333" spans="8:8" s="1" customFormat="1" x14ac:dyDescent="0.25">
      <c r="H333" s="4"/>
    </row>
    <row r="334" spans="8:8" s="1" customFormat="1" x14ac:dyDescent="0.25">
      <c r="H334" s="4"/>
    </row>
    <row r="335" spans="8:8" s="1" customFormat="1" x14ac:dyDescent="0.25">
      <c r="H335" s="4"/>
    </row>
    <row r="336" spans="8:8" s="1" customFormat="1" x14ac:dyDescent="0.25">
      <c r="H336" s="4"/>
    </row>
    <row r="337" spans="8:8" s="1" customFormat="1" x14ac:dyDescent="0.25">
      <c r="H337" s="4"/>
    </row>
    <row r="338" spans="8:8" s="1" customFormat="1" x14ac:dyDescent="0.25">
      <c r="H338" s="4"/>
    </row>
    <row r="339" spans="8:8" s="1" customFormat="1" x14ac:dyDescent="0.25">
      <c r="H339" s="4"/>
    </row>
    <row r="340" spans="8:8" s="1" customFormat="1" x14ac:dyDescent="0.25">
      <c r="H340" s="4"/>
    </row>
    <row r="341" spans="8:8" s="1" customFormat="1" x14ac:dyDescent="0.25">
      <c r="H341" s="4"/>
    </row>
    <row r="342" spans="8:8" s="1" customFormat="1" x14ac:dyDescent="0.25">
      <c r="H342" s="4"/>
    </row>
    <row r="343" spans="8:8" s="1" customFormat="1" x14ac:dyDescent="0.25">
      <c r="H343" s="4"/>
    </row>
    <row r="344" spans="8:8" s="1" customFormat="1" x14ac:dyDescent="0.25">
      <c r="H344" s="4"/>
    </row>
    <row r="345" spans="8:8" s="1" customFormat="1" x14ac:dyDescent="0.25">
      <c r="H345" s="4"/>
    </row>
    <row r="346" spans="8:8" s="1" customFormat="1" x14ac:dyDescent="0.25">
      <c r="H346" s="4"/>
    </row>
    <row r="347" spans="8:8" s="1" customFormat="1" x14ac:dyDescent="0.25">
      <c r="H347" s="4"/>
    </row>
    <row r="348" spans="8:8" s="1" customFormat="1" x14ac:dyDescent="0.25">
      <c r="H348" s="4"/>
    </row>
    <row r="349" spans="8:8" s="1" customFormat="1" x14ac:dyDescent="0.25">
      <c r="H349" s="4"/>
    </row>
    <row r="350" spans="8:8" s="1" customFormat="1" x14ac:dyDescent="0.25">
      <c r="H350" s="4"/>
    </row>
    <row r="351" spans="8:8" s="1" customFormat="1" x14ac:dyDescent="0.25">
      <c r="H351" s="4"/>
    </row>
    <row r="352" spans="8:8" s="1" customFormat="1" x14ac:dyDescent="0.25">
      <c r="H352" s="4"/>
    </row>
    <row r="353" spans="8:8" s="1" customFormat="1" x14ac:dyDescent="0.25">
      <c r="H353" s="4"/>
    </row>
    <row r="354" spans="8:8" s="1" customFormat="1" x14ac:dyDescent="0.25">
      <c r="H354" s="4"/>
    </row>
    <row r="355" spans="8:8" s="1" customFormat="1" x14ac:dyDescent="0.25">
      <c r="H355" s="4"/>
    </row>
    <row r="356" spans="8:8" s="1" customFormat="1" x14ac:dyDescent="0.25">
      <c r="H356" s="4"/>
    </row>
    <row r="357" spans="8:8" s="1" customFormat="1" x14ac:dyDescent="0.25">
      <c r="H357" s="4"/>
    </row>
    <row r="358" spans="8:8" s="1" customFormat="1" x14ac:dyDescent="0.25">
      <c r="H358" s="4"/>
    </row>
    <row r="359" spans="8:8" s="1" customFormat="1" x14ac:dyDescent="0.25">
      <c r="H359" s="4"/>
    </row>
    <row r="360" spans="8:8" s="1" customFormat="1" x14ac:dyDescent="0.25">
      <c r="H360" s="4"/>
    </row>
    <row r="361" spans="8:8" s="1" customFormat="1" x14ac:dyDescent="0.25">
      <c r="H361" s="4"/>
    </row>
    <row r="362" spans="8:8" s="1" customFormat="1" x14ac:dyDescent="0.25">
      <c r="H362" s="4"/>
    </row>
    <row r="363" spans="8:8" s="1" customFormat="1" x14ac:dyDescent="0.25">
      <c r="H363" s="4"/>
    </row>
    <row r="364" spans="8:8" s="1" customFormat="1" x14ac:dyDescent="0.25">
      <c r="H364" s="4"/>
    </row>
    <row r="365" spans="8:8" s="1" customFormat="1" x14ac:dyDescent="0.25">
      <c r="H365" s="4"/>
    </row>
    <row r="366" spans="8:8" s="1" customFormat="1" x14ac:dyDescent="0.25">
      <c r="H366" s="4"/>
    </row>
    <row r="367" spans="8:8" s="1" customFormat="1" x14ac:dyDescent="0.25">
      <c r="H367" s="4"/>
    </row>
    <row r="368" spans="8:8" s="1" customFormat="1" x14ac:dyDescent="0.25">
      <c r="H368" s="4"/>
    </row>
    <row r="369" spans="8:8" s="1" customFormat="1" x14ac:dyDescent="0.25">
      <c r="H369" s="4"/>
    </row>
    <row r="370" spans="8:8" s="1" customFormat="1" x14ac:dyDescent="0.25">
      <c r="H370" s="4"/>
    </row>
    <row r="371" spans="8:8" s="1" customFormat="1" x14ac:dyDescent="0.25">
      <c r="H371" s="4"/>
    </row>
    <row r="372" spans="8:8" s="1" customFormat="1" x14ac:dyDescent="0.25">
      <c r="H372" s="4"/>
    </row>
    <row r="373" spans="8:8" s="1" customFormat="1" x14ac:dyDescent="0.25">
      <c r="H373" s="4"/>
    </row>
    <row r="374" spans="8:8" s="1" customFormat="1" x14ac:dyDescent="0.25">
      <c r="H374" s="4"/>
    </row>
    <row r="375" spans="8:8" s="1" customFormat="1" x14ac:dyDescent="0.25">
      <c r="H375" s="4"/>
    </row>
    <row r="376" spans="8:8" s="1" customFormat="1" x14ac:dyDescent="0.25">
      <c r="H376" s="4"/>
    </row>
    <row r="377" spans="8:8" s="1" customFormat="1" x14ac:dyDescent="0.25">
      <c r="H377" s="4"/>
    </row>
    <row r="378" spans="8:8" s="1" customFormat="1" x14ac:dyDescent="0.25">
      <c r="H378" s="4"/>
    </row>
    <row r="379" spans="8:8" s="1" customFormat="1" x14ac:dyDescent="0.25">
      <c r="H379" s="4"/>
    </row>
    <row r="380" spans="8:8" s="1" customFormat="1" x14ac:dyDescent="0.25">
      <c r="H380" s="4"/>
    </row>
    <row r="381" spans="8:8" s="1" customFormat="1" x14ac:dyDescent="0.25">
      <c r="H381" s="4"/>
    </row>
    <row r="382" spans="8:8" s="1" customFormat="1" x14ac:dyDescent="0.25">
      <c r="H382" s="4"/>
    </row>
    <row r="383" spans="8:8" s="1" customFormat="1" x14ac:dyDescent="0.25">
      <c r="H383" s="4"/>
    </row>
    <row r="384" spans="8:8" s="1" customFormat="1" x14ac:dyDescent="0.25">
      <c r="H384" s="4"/>
    </row>
    <row r="385" spans="8:8" s="1" customFormat="1" x14ac:dyDescent="0.25">
      <c r="H385" s="4"/>
    </row>
    <row r="386" spans="8:8" s="1" customFormat="1" x14ac:dyDescent="0.25">
      <c r="H386" s="4"/>
    </row>
    <row r="387" spans="8:8" s="1" customFormat="1" x14ac:dyDescent="0.25">
      <c r="H387" s="4"/>
    </row>
    <row r="388" spans="8:8" s="1" customFormat="1" x14ac:dyDescent="0.25">
      <c r="H388" s="4"/>
    </row>
    <row r="389" spans="8:8" s="1" customFormat="1" x14ac:dyDescent="0.25">
      <c r="H389" s="4"/>
    </row>
    <row r="390" spans="8:8" s="1" customFormat="1" x14ac:dyDescent="0.25">
      <c r="H390" s="4"/>
    </row>
    <row r="391" spans="8:8" s="1" customFormat="1" x14ac:dyDescent="0.25">
      <c r="H391" s="4"/>
    </row>
    <row r="392" spans="8:8" s="1" customFormat="1" x14ac:dyDescent="0.25">
      <c r="H392" s="4"/>
    </row>
    <row r="393" spans="8:8" s="1" customFormat="1" x14ac:dyDescent="0.25">
      <c r="H393" s="4"/>
    </row>
    <row r="394" spans="8:8" s="1" customFormat="1" x14ac:dyDescent="0.25">
      <c r="H394" s="4"/>
    </row>
    <row r="395" spans="8:8" s="1" customFormat="1" x14ac:dyDescent="0.25">
      <c r="H395" s="4"/>
    </row>
    <row r="396" spans="8:8" s="1" customFormat="1" x14ac:dyDescent="0.25">
      <c r="H396" s="4"/>
    </row>
    <row r="397" spans="8:8" s="1" customFormat="1" x14ac:dyDescent="0.25">
      <c r="H397" s="4"/>
    </row>
    <row r="398" spans="8:8" s="1" customFormat="1" x14ac:dyDescent="0.25">
      <c r="H398" s="4"/>
    </row>
    <row r="399" spans="8:8" s="1" customFormat="1" x14ac:dyDescent="0.25">
      <c r="H399" s="4"/>
    </row>
    <row r="400" spans="8:8" s="1" customFormat="1" x14ac:dyDescent="0.25">
      <c r="H400" s="4"/>
    </row>
    <row r="401" spans="8:8" s="1" customFormat="1" x14ac:dyDescent="0.25">
      <c r="H401" s="4"/>
    </row>
    <row r="402" spans="8:8" s="1" customFormat="1" x14ac:dyDescent="0.25">
      <c r="H402" s="4"/>
    </row>
    <row r="403" spans="8:8" s="1" customFormat="1" x14ac:dyDescent="0.25">
      <c r="H403" s="4"/>
    </row>
    <row r="404" spans="8:8" s="1" customFormat="1" x14ac:dyDescent="0.25">
      <c r="H404" s="4"/>
    </row>
    <row r="405" spans="8:8" s="1" customFormat="1" x14ac:dyDescent="0.25">
      <c r="H405" s="4"/>
    </row>
    <row r="406" spans="8:8" s="1" customFormat="1" x14ac:dyDescent="0.25">
      <c r="H406" s="4"/>
    </row>
    <row r="407" spans="8:8" s="1" customFormat="1" x14ac:dyDescent="0.25">
      <c r="H407" s="4"/>
    </row>
    <row r="408" spans="8:8" s="1" customFormat="1" x14ac:dyDescent="0.25">
      <c r="H408" s="4"/>
    </row>
    <row r="409" spans="8:8" s="1" customFormat="1" x14ac:dyDescent="0.25">
      <c r="H409" s="4"/>
    </row>
    <row r="410" spans="8:8" s="1" customFormat="1" x14ac:dyDescent="0.25">
      <c r="H410" s="4"/>
    </row>
    <row r="411" spans="8:8" s="1" customFormat="1" x14ac:dyDescent="0.25">
      <c r="H411" s="4"/>
    </row>
    <row r="412" spans="8:8" s="1" customFormat="1" x14ac:dyDescent="0.25">
      <c r="H412" s="4"/>
    </row>
    <row r="413" spans="8:8" s="1" customFormat="1" x14ac:dyDescent="0.25">
      <c r="H413" s="4"/>
    </row>
    <row r="414" spans="8:8" s="1" customFormat="1" x14ac:dyDescent="0.25">
      <c r="H414" s="4"/>
    </row>
    <row r="415" spans="8:8" s="1" customFormat="1" x14ac:dyDescent="0.25">
      <c r="H415" s="4"/>
    </row>
    <row r="416" spans="8:8" s="1" customFormat="1" x14ac:dyDescent="0.25">
      <c r="H416" s="4"/>
    </row>
    <row r="417" spans="8:8" s="1" customFormat="1" x14ac:dyDescent="0.25">
      <c r="H417" s="4"/>
    </row>
    <row r="418" spans="8:8" s="1" customFormat="1" x14ac:dyDescent="0.25">
      <c r="H418" s="4"/>
    </row>
    <row r="419" spans="8:8" s="1" customFormat="1" x14ac:dyDescent="0.25">
      <c r="H419" s="4"/>
    </row>
    <row r="420" spans="8:8" s="1" customFormat="1" x14ac:dyDescent="0.25">
      <c r="H420" s="4"/>
    </row>
    <row r="421" spans="8:8" s="1" customFormat="1" x14ac:dyDescent="0.25">
      <c r="H421" s="4"/>
    </row>
    <row r="422" spans="8:8" s="1" customFormat="1" x14ac:dyDescent="0.25">
      <c r="H422" s="4"/>
    </row>
    <row r="423" spans="8:8" s="1" customFormat="1" x14ac:dyDescent="0.25">
      <c r="H423" s="4"/>
    </row>
    <row r="424" spans="8:8" s="1" customFormat="1" x14ac:dyDescent="0.25">
      <c r="H424" s="4"/>
    </row>
    <row r="425" spans="8:8" s="1" customFormat="1" x14ac:dyDescent="0.25">
      <c r="H425" s="4"/>
    </row>
    <row r="426" spans="8:8" s="1" customFormat="1" x14ac:dyDescent="0.25">
      <c r="H426" s="4"/>
    </row>
    <row r="427" spans="8:8" s="1" customFormat="1" x14ac:dyDescent="0.25">
      <c r="H427" s="4"/>
    </row>
    <row r="428" spans="8:8" s="1" customFormat="1" x14ac:dyDescent="0.25">
      <c r="H428" s="4"/>
    </row>
    <row r="429" spans="8:8" s="1" customFormat="1" x14ac:dyDescent="0.25">
      <c r="H429" s="4"/>
    </row>
    <row r="430" spans="8:8" s="1" customFormat="1" x14ac:dyDescent="0.25">
      <c r="H430" s="4"/>
    </row>
    <row r="431" spans="8:8" s="1" customFormat="1" x14ac:dyDescent="0.25">
      <c r="H431" s="4"/>
    </row>
    <row r="432" spans="8:8" s="1" customFormat="1" x14ac:dyDescent="0.25">
      <c r="H432" s="4"/>
    </row>
    <row r="433" spans="8:8" s="1" customFormat="1" x14ac:dyDescent="0.25">
      <c r="H433" s="4"/>
    </row>
    <row r="434" spans="8:8" s="1" customFormat="1" x14ac:dyDescent="0.25">
      <c r="H434" s="4"/>
    </row>
    <row r="435" spans="8:8" s="1" customFormat="1" x14ac:dyDescent="0.25">
      <c r="H435" s="4"/>
    </row>
    <row r="436" spans="8:8" s="1" customFormat="1" x14ac:dyDescent="0.25">
      <c r="H436" s="4"/>
    </row>
    <row r="437" spans="8:8" s="1" customFormat="1" x14ac:dyDescent="0.25">
      <c r="H437" s="4"/>
    </row>
    <row r="438" spans="8:8" s="1" customFormat="1" x14ac:dyDescent="0.25">
      <c r="H438" s="4"/>
    </row>
    <row r="439" spans="8:8" s="1" customFormat="1" x14ac:dyDescent="0.25">
      <c r="H439" s="4"/>
    </row>
    <row r="440" spans="8:8" s="1" customFormat="1" x14ac:dyDescent="0.25">
      <c r="H440" s="4"/>
    </row>
    <row r="441" spans="8:8" s="1" customFormat="1" x14ac:dyDescent="0.25">
      <c r="H441" s="4"/>
    </row>
    <row r="442" spans="8:8" s="1" customFormat="1" x14ac:dyDescent="0.25">
      <c r="H442" s="4"/>
    </row>
    <row r="443" spans="8:8" s="1" customFormat="1" x14ac:dyDescent="0.25">
      <c r="H443" s="4"/>
    </row>
    <row r="444" spans="8:8" s="1" customFormat="1" x14ac:dyDescent="0.25">
      <c r="H444" s="4"/>
    </row>
    <row r="445" spans="8:8" s="1" customFormat="1" x14ac:dyDescent="0.25">
      <c r="H445" s="4"/>
    </row>
    <row r="446" spans="8:8" s="1" customFormat="1" x14ac:dyDescent="0.25">
      <c r="H446" s="4"/>
    </row>
    <row r="447" spans="8:8" s="1" customFormat="1" x14ac:dyDescent="0.25">
      <c r="H447" s="4"/>
    </row>
    <row r="448" spans="8:8" s="1" customFormat="1" x14ac:dyDescent="0.25">
      <c r="H448" s="4"/>
    </row>
    <row r="449" spans="8:8" s="1" customFormat="1" x14ac:dyDescent="0.25">
      <c r="H449" s="4"/>
    </row>
    <row r="450" spans="8:8" s="1" customFormat="1" x14ac:dyDescent="0.25">
      <c r="H450" s="4"/>
    </row>
    <row r="451" spans="8:8" s="1" customFormat="1" x14ac:dyDescent="0.25">
      <c r="H451" s="4"/>
    </row>
    <row r="452" spans="8:8" s="1" customFormat="1" x14ac:dyDescent="0.25">
      <c r="H452" s="4"/>
    </row>
    <row r="453" spans="8:8" s="1" customFormat="1" x14ac:dyDescent="0.25">
      <c r="H453" s="4"/>
    </row>
    <row r="454" spans="8:8" s="1" customFormat="1" x14ac:dyDescent="0.25">
      <c r="H454" s="4"/>
    </row>
    <row r="455" spans="8:8" s="1" customFormat="1" x14ac:dyDescent="0.25">
      <c r="H455" s="4"/>
    </row>
    <row r="456" spans="8:8" s="1" customFormat="1" x14ac:dyDescent="0.25">
      <c r="H456" s="4"/>
    </row>
    <row r="457" spans="8:8" s="1" customFormat="1" x14ac:dyDescent="0.25">
      <c r="H457" s="4"/>
    </row>
    <row r="458" spans="8:8" s="1" customFormat="1" x14ac:dyDescent="0.25">
      <c r="H458" s="4"/>
    </row>
    <row r="459" spans="8:8" s="1" customFormat="1" x14ac:dyDescent="0.25">
      <c r="H459" s="4"/>
    </row>
    <row r="460" spans="8:8" s="1" customFormat="1" x14ac:dyDescent="0.25">
      <c r="H460" s="4"/>
    </row>
    <row r="461" spans="8:8" s="1" customFormat="1" x14ac:dyDescent="0.25">
      <c r="H461" s="4"/>
    </row>
    <row r="462" spans="8:8" s="1" customFormat="1" x14ac:dyDescent="0.25">
      <c r="H462" s="4"/>
    </row>
    <row r="463" spans="8:8" s="1" customFormat="1" x14ac:dyDescent="0.25">
      <c r="H463" s="4"/>
    </row>
    <row r="464" spans="8:8" s="1" customFormat="1" x14ac:dyDescent="0.25">
      <c r="H464" s="4"/>
    </row>
    <row r="465" spans="8:8" s="1" customFormat="1" x14ac:dyDescent="0.25">
      <c r="H465" s="4"/>
    </row>
    <row r="466" spans="8:8" s="1" customFormat="1" x14ac:dyDescent="0.25">
      <c r="H466" s="4"/>
    </row>
    <row r="467" spans="8:8" s="1" customFormat="1" x14ac:dyDescent="0.25">
      <c r="H467" s="4"/>
    </row>
    <row r="468" spans="8:8" s="1" customFormat="1" x14ac:dyDescent="0.25">
      <c r="H468" s="4"/>
    </row>
    <row r="469" spans="8:8" s="1" customFormat="1" x14ac:dyDescent="0.25">
      <c r="H469" s="4"/>
    </row>
    <row r="470" spans="8:8" s="1" customFormat="1" x14ac:dyDescent="0.25">
      <c r="H470" s="4"/>
    </row>
    <row r="471" spans="8:8" s="1" customFormat="1" x14ac:dyDescent="0.25">
      <c r="H471" s="4"/>
    </row>
    <row r="472" spans="8:8" s="1" customFormat="1" x14ac:dyDescent="0.25">
      <c r="H472" s="4"/>
    </row>
    <row r="473" spans="8:8" s="1" customFormat="1" x14ac:dyDescent="0.25">
      <c r="H473" s="4"/>
    </row>
    <row r="474" spans="8:8" s="1" customFormat="1" x14ac:dyDescent="0.25">
      <c r="H474" s="4"/>
    </row>
    <row r="475" spans="8:8" s="1" customFormat="1" x14ac:dyDescent="0.25">
      <c r="H475" s="4"/>
    </row>
    <row r="476" spans="8:8" s="1" customFormat="1" x14ac:dyDescent="0.25">
      <c r="H476" s="4"/>
    </row>
    <row r="477" spans="8:8" s="1" customFormat="1" x14ac:dyDescent="0.25">
      <c r="H477" s="4"/>
    </row>
    <row r="478" spans="8:8" s="1" customFormat="1" x14ac:dyDescent="0.25">
      <c r="H478" s="4"/>
    </row>
    <row r="479" spans="8:8" s="1" customFormat="1" x14ac:dyDescent="0.25">
      <c r="H479" s="4"/>
    </row>
    <row r="480" spans="8:8" s="1" customFormat="1" x14ac:dyDescent="0.25">
      <c r="H480" s="4"/>
    </row>
    <row r="481" spans="8:8" s="1" customFormat="1" x14ac:dyDescent="0.25">
      <c r="H481" s="4"/>
    </row>
    <row r="482" spans="8:8" s="1" customFormat="1" x14ac:dyDescent="0.25">
      <c r="H482" s="4"/>
    </row>
    <row r="483" spans="8:8" s="1" customFormat="1" x14ac:dyDescent="0.25">
      <c r="H483" s="4"/>
    </row>
    <row r="484" spans="8:8" s="1" customFormat="1" x14ac:dyDescent="0.25">
      <c r="H484" s="4"/>
    </row>
    <row r="485" spans="8:8" s="1" customFormat="1" x14ac:dyDescent="0.25">
      <c r="H485" s="4"/>
    </row>
    <row r="486" spans="8:8" s="1" customFormat="1" x14ac:dyDescent="0.25">
      <c r="H486" s="4"/>
    </row>
    <row r="487" spans="8:8" s="1" customFormat="1" x14ac:dyDescent="0.25">
      <c r="H487" s="4"/>
    </row>
    <row r="488" spans="8:8" s="1" customFormat="1" x14ac:dyDescent="0.25">
      <c r="H488" s="4"/>
    </row>
    <row r="489" spans="8:8" s="1" customFormat="1" x14ac:dyDescent="0.25">
      <c r="H489" s="4"/>
    </row>
    <row r="490" spans="8:8" s="1" customFormat="1" x14ac:dyDescent="0.25">
      <c r="H490" s="4"/>
    </row>
    <row r="491" spans="8:8" s="1" customFormat="1" x14ac:dyDescent="0.25">
      <c r="H491" s="4"/>
    </row>
    <row r="492" spans="8:8" s="1" customFormat="1" x14ac:dyDescent="0.25">
      <c r="H492" s="4"/>
    </row>
    <row r="493" spans="8:8" s="1" customFormat="1" x14ac:dyDescent="0.25">
      <c r="H493" s="4"/>
    </row>
    <row r="494" spans="8:8" s="1" customFormat="1" x14ac:dyDescent="0.25">
      <c r="H494" s="4"/>
    </row>
    <row r="495" spans="8:8" s="1" customFormat="1" x14ac:dyDescent="0.25">
      <c r="H495" s="4"/>
    </row>
    <row r="496" spans="8:8" s="1" customFormat="1" x14ac:dyDescent="0.25">
      <c r="H496" s="4"/>
    </row>
    <row r="497" spans="8:8" s="1" customFormat="1" x14ac:dyDescent="0.25">
      <c r="H497" s="4"/>
    </row>
    <row r="498" spans="8:8" s="1" customFormat="1" x14ac:dyDescent="0.25">
      <c r="H498" s="4"/>
    </row>
    <row r="499" spans="8:8" s="1" customFormat="1" x14ac:dyDescent="0.25">
      <c r="H499" s="4"/>
    </row>
    <row r="500" spans="8:8" s="1" customFormat="1" x14ac:dyDescent="0.25">
      <c r="H500" s="4"/>
    </row>
    <row r="501" spans="8:8" s="1" customFormat="1" x14ac:dyDescent="0.25">
      <c r="H501" s="4"/>
    </row>
    <row r="502" spans="8:8" s="1" customFormat="1" x14ac:dyDescent="0.25">
      <c r="H502" s="4"/>
    </row>
    <row r="503" spans="8:8" s="1" customFormat="1" x14ac:dyDescent="0.25">
      <c r="H503" s="4"/>
    </row>
    <row r="504" spans="8:8" s="1" customFormat="1" x14ac:dyDescent="0.25">
      <c r="H504" s="4"/>
    </row>
    <row r="505" spans="8:8" s="1" customFormat="1" x14ac:dyDescent="0.25">
      <c r="H505" s="4"/>
    </row>
    <row r="506" spans="8:8" s="1" customFormat="1" x14ac:dyDescent="0.25">
      <c r="H506" s="4"/>
    </row>
    <row r="507" spans="8:8" s="1" customFormat="1" x14ac:dyDescent="0.25">
      <c r="H507" s="4"/>
    </row>
    <row r="508" spans="8:8" s="1" customFormat="1" x14ac:dyDescent="0.25">
      <c r="H508" s="4"/>
    </row>
    <row r="509" spans="8:8" s="1" customFormat="1" x14ac:dyDescent="0.25">
      <c r="H509" s="4"/>
    </row>
    <row r="510" spans="8:8" s="1" customFormat="1" x14ac:dyDescent="0.25">
      <c r="H510" s="4"/>
    </row>
    <row r="511" spans="8:8" s="1" customFormat="1" x14ac:dyDescent="0.25">
      <c r="H511" s="4"/>
    </row>
    <row r="512" spans="8:8" s="1" customFormat="1" x14ac:dyDescent="0.25">
      <c r="H512" s="4"/>
    </row>
    <row r="513" spans="8:8" s="1" customFormat="1" x14ac:dyDescent="0.25">
      <c r="H513" s="4"/>
    </row>
    <row r="514" spans="8:8" s="1" customFormat="1" x14ac:dyDescent="0.25">
      <c r="H514" s="4"/>
    </row>
    <row r="515" spans="8:8" s="1" customFormat="1" x14ac:dyDescent="0.25">
      <c r="H515" s="4"/>
    </row>
    <row r="516" spans="8:8" s="1" customFormat="1" x14ac:dyDescent="0.25">
      <c r="H516" s="4"/>
    </row>
    <row r="517" spans="8:8" s="1" customFormat="1" x14ac:dyDescent="0.25">
      <c r="H517" s="4"/>
    </row>
    <row r="518" spans="8:8" s="1" customFormat="1" x14ac:dyDescent="0.25">
      <c r="H518" s="4"/>
    </row>
    <row r="519" spans="8:8" s="1" customFormat="1" x14ac:dyDescent="0.25">
      <c r="H519" s="4"/>
    </row>
    <row r="520" spans="8:8" s="1" customFormat="1" x14ac:dyDescent="0.25">
      <c r="H520" s="4"/>
    </row>
    <row r="521" spans="8:8" s="1" customFormat="1" x14ac:dyDescent="0.25">
      <c r="H521" s="4"/>
    </row>
    <row r="522" spans="8:8" s="1" customFormat="1" x14ac:dyDescent="0.25">
      <c r="H522" s="4"/>
    </row>
    <row r="523" spans="8:8" s="1" customFormat="1" x14ac:dyDescent="0.25">
      <c r="H523" s="4"/>
    </row>
    <row r="524" spans="8:8" s="1" customFormat="1" x14ac:dyDescent="0.25">
      <c r="H524" s="4"/>
    </row>
    <row r="525" spans="8:8" s="1" customFormat="1" x14ac:dyDescent="0.25">
      <c r="H525" s="4"/>
    </row>
    <row r="526" spans="8:8" s="1" customFormat="1" x14ac:dyDescent="0.25">
      <c r="H526" s="4"/>
    </row>
    <row r="527" spans="8:8" s="1" customFormat="1" x14ac:dyDescent="0.25">
      <c r="H527" s="4"/>
    </row>
    <row r="528" spans="8:8" s="1" customFormat="1" x14ac:dyDescent="0.25">
      <c r="H528" s="4"/>
    </row>
    <row r="529" spans="8:8" s="1" customFormat="1" x14ac:dyDescent="0.25">
      <c r="H529" s="4"/>
    </row>
    <row r="530" spans="8:8" s="1" customFormat="1" x14ac:dyDescent="0.25">
      <c r="H530" s="4"/>
    </row>
    <row r="531" spans="8:8" s="1" customFormat="1" x14ac:dyDescent="0.25">
      <c r="H531" s="4"/>
    </row>
    <row r="532" spans="8:8" s="1" customFormat="1" x14ac:dyDescent="0.25">
      <c r="H532" s="4"/>
    </row>
    <row r="533" spans="8:8" s="1" customFormat="1" x14ac:dyDescent="0.25">
      <c r="H533" s="4"/>
    </row>
    <row r="534" spans="8:8" s="1" customFormat="1" x14ac:dyDescent="0.25">
      <c r="H534" s="4"/>
    </row>
    <row r="535" spans="8:8" s="1" customFormat="1" x14ac:dyDescent="0.25">
      <c r="H535" s="4"/>
    </row>
    <row r="536" spans="8:8" s="1" customFormat="1" x14ac:dyDescent="0.25">
      <c r="H536" s="4"/>
    </row>
    <row r="537" spans="8:8" s="1" customFormat="1" x14ac:dyDescent="0.25">
      <c r="H537" s="4"/>
    </row>
    <row r="538" spans="8:8" s="1" customFormat="1" x14ac:dyDescent="0.25">
      <c r="H538" s="4"/>
    </row>
    <row r="539" spans="8:8" s="1" customFormat="1" x14ac:dyDescent="0.25">
      <c r="H539" s="4"/>
    </row>
    <row r="540" spans="8:8" s="1" customFormat="1" x14ac:dyDescent="0.25">
      <c r="H540" s="4"/>
    </row>
    <row r="541" spans="8:8" s="1" customFormat="1" x14ac:dyDescent="0.25">
      <c r="H541" s="4"/>
    </row>
    <row r="542" spans="8:8" s="1" customFormat="1" x14ac:dyDescent="0.25">
      <c r="H542" s="4"/>
    </row>
    <row r="543" spans="8:8" s="1" customFormat="1" x14ac:dyDescent="0.25">
      <c r="H543" s="4"/>
    </row>
    <row r="544" spans="8:8" s="1" customFormat="1" x14ac:dyDescent="0.25">
      <c r="H544" s="4"/>
    </row>
    <row r="545" spans="8:8" s="1" customFormat="1" x14ac:dyDescent="0.25">
      <c r="H545" s="4"/>
    </row>
    <row r="546" spans="8:8" s="1" customFormat="1" x14ac:dyDescent="0.25">
      <c r="H546" s="4"/>
    </row>
    <row r="547" spans="8:8" s="1" customFormat="1" x14ac:dyDescent="0.25">
      <c r="H547" s="4"/>
    </row>
    <row r="548" spans="8:8" s="1" customFormat="1" x14ac:dyDescent="0.25">
      <c r="H548" s="4"/>
    </row>
    <row r="549" spans="8:8" s="1" customFormat="1" x14ac:dyDescent="0.25">
      <c r="H549" s="4"/>
    </row>
    <row r="550" spans="8:8" s="1" customFormat="1" x14ac:dyDescent="0.25">
      <c r="H550" s="4"/>
    </row>
    <row r="551" spans="8:8" s="1" customFormat="1" x14ac:dyDescent="0.25">
      <c r="H551" s="4"/>
    </row>
    <row r="552" spans="8:8" s="1" customFormat="1" x14ac:dyDescent="0.25">
      <c r="H552" s="4"/>
    </row>
    <row r="553" spans="8:8" s="1" customFormat="1" x14ac:dyDescent="0.25">
      <c r="H553" s="4"/>
    </row>
    <row r="554" spans="8:8" s="1" customFormat="1" x14ac:dyDescent="0.25">
      <c r="H554" s="4"/>
    </row>
    <row r="555" spans="8:8" s="1" customFormat="1" x14ac:dyDescent="0.25">
      <c r="H555" s="4"/>
    </row>
    <row r="556" spans="8:8" s="1" customFormat="1" x14ac:dyDescent="0.25">
      <c r="H556" s="4"/>
    </row>
    <row r="557" spans="8:8" s="1" customFormat="1" x14ac:dyDescent="0.25">
      <c r="H557" s="4"/>
    </row>
    <row r="558" spans="8:8" s="1" customFormat="1" x14ac:dyDescent="0.25">
      <c r="H558" s="4"/>
    </row>
    <row r="559" spans="8:8" s="1" customFormat="1" x14ac:dyDescent="0.25">
      <c r="H559" s="4"/>
    </row>
    <row r="560" spans="8:8" s="1" customFormat="1" x14ac:dyDescent="0.25">
      <c r="H560" s="4"/>
    </row>
    <row r="561" spans="8:8" s="1" customFormat="1" x14ac:dyDescent="0.25">
      <c r="H561" s="4"/>
    </row>
    <row r="562" spans="8:8" s="1" customFormat="1" x14ac:dyDescent="0.25">
      <c r="H562" s="4"/>
    </row>
    <row r="563" spans="8:8" s="1" customFormat="1" x14ac:dyDescent="0.25">
      <c r="H563" s="4"/>
    </row>
    <row r="564" spans="8:8" s="1" customFormat="1" x14ac:dyDescent="0.25">
      <c r="H564" s="4"/>
    </row>
    <row r="565" spans="8:8" s="1" customFormat="1" x14ac:dyDescent="0.25">
      <c r="H565" s="4"/>
    </row>
    <row r="566" spans="8:8" s="1" customFormat="1" x14ac:dyDescent="0.25">
      <c r="H566" s="4"/>
    </row>
    <row r="567" spans="8:8" s="1" customFormat="1" x14ac:dyDescent="0.25">
      <c r="H567" s="4"/>
    </row>
    <row r="568" spans="8:8" s="1" customFormat="1" x14ac:dyDescent="0.25">
      <c r="H568" s="4"/>
    </row>
    <row r="569" spans="8:8" s="1" customFormat="1" x14ac:dyDescent="0.25">
      <c r="H569" s="4"/>
    </row>
    <row r="570" spans="8:8" s="1" customFormat="1" x14ac:dyDescent="0.25">
      <c r="H570" s="4"/>
    </row>
    <row r="571" spans="8:8" s="1" customFormat="1" x14ac:dyDescent="0.25">
      <c r="H571" s="4"/>
    </row>
    <row r="572" spans="8:8" s="1" customFormat="1" x14ac:dyDescent="0.25">
      <c r="H572" s="4"/>
    </row>
    <row r="573" spans="8:8" s="1" customFormat="1" x14ac:dyDescent="0.25">
      <c r="H573" s="4"/>
    </row>
    <row r="574" spans="8:8" s="1" customFormat="1" x14ac:dyDescent="0.25">
      <c r="H574" s="4"/>
    </row>
    <row r="575" spans="8:8" s="1" customFormat="1" x14ac:dyDescent="0.25">
      <c r="H575" s="4"/>
    </row>
    <row r="576" spans="8:8" s="1" customFormat="1" x14ac:dyDescent="0.25">
      <c r="H576" s="4"/>
    </row>
    <row r="577" spans="8:8" s="1" customFormat="1" x14ac:dyDescent="0.25">
      <c r="H577" s="4"/>
    </row>
    <row r="578" spans="8:8" s="1" customFormat="1" x14ac:dyDescent="0.25">
      <c r="H578" s="4"/>
    </row>
    <row r="579" spans="8:8" s="1" customFormat="1" x14ac:dyDescent="0.25">
      <c r="H579" s="4"/>
    </row>
    <row r="580" spans="8:8" s="1" customFormat="1" x14ac:dyDescent="0.25">
      <c r="H580" s="4"/>
    </row>
    <row r="581" spans="8:8" s="1" customFormat="1" x14ac:dyDescent="0.25">
      <c r="H581" s="4"/>
    </row>
    <row r="582" spans="8:8" s="1" customFormat="1" x14ac:dyDescent="0.25">
      <c r="H582" s="4"/>
    </row>
    <row r="583" spans="8:8" s="1" customFormat="1" x14ac:dyDescent="0.25">
      <c r="H583" s="4"/>
    </row>
    <row r="584" spans="8:8" s="1" customFormat="1" x14ac:dyDescent="0.25">
      <c r="H584" s="4"/>
    </row>
    <row r="585" spans="8:8" s="1" customFormat="1" x14ac:dyDescent="0.25">
      <c r="H585" s="4"/>
    </row>
    <row r="586" spans="8:8" s="1" customFormat="1" x14ac:dyDescent="0.25">
      <c r="H586" s="4"/>
    </row>
    <row r="587" spans="8:8" s="1" customFormat="1" x14ac:dyDescent="0.25">
      <c r="H587" s="4"/>
    </row>
    <row r="588" spans="8:8" s="1" customFormat="1" x14ac:dyDescent="0.25">
      <c r="H588" s="4"/>
    </row>
    <row r="589" spans="8:8" s="1" customFormat="1" x14ac:dyDescent="0.25">
      <c r="H589" s="4"/>
    </row>
    <row r="590" spans="8:8" s="1" customFormat="1" x14ac:dyDescent="0.25">
      <c r="H590" s="4"/>
    </row>
    <row r="591" spans="8:8" s="1" customFormat="1" x14ac:dyDescent="0.25">
      <c r="H591" s="4"/>
    </row>
    <row r="592" spans="8:8" s="1" customFormat="1" x14ac:dyDescent="0.25">
      <c r="H592" s="4"/>
    </row>
    <row r="593" spans="8:8" s="1" customFormat="1" x14ac:dyDescent="0.25">
      <c r="H593" s="4"/>
    </row>
    <row r="594" spans="8:8" s="1" customFormat="1" x14ac:dyDescent="0.25">
      <c r="H594" s="4"/>
    </row>
    <row r="595" spans="8:8" s="1" customFormat="1" x14ac:dyDescent="0.25">
      <c r="H595" s="4"/>
    </row>
    <row r="596" spans="8:8" s="1" customFormat="1" x14ac:dyDescent="0.25">
      <c r="H596" s="4"/>
    </row>
  </sheetData>
  <mergeCells count="3">
    <mergeCell ref="E4:G4"/>
    <mergeCell ref="C2:G2"/>
    <mergeCell ref="C1:G1"/>
  </mergeCells>
  <pageMargins left="0.7" right="0.7" top="0.75" bottom="0.75" header="0.3" footer="0.3"/>
  <pageSetup paperSize="9" scale="43" orientation="portrait" r:id="rId1"/>
  <rowBreaks count="1" manualBreakCount="1">
    <brk id="49" max="7" man="1"/>
  </rowBreaks>
  <colBreaks count="1" manualBreakCount="1">
    <brk id="8" max="59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ModPEF</vt:lpstr>
      <vt:lpstr>ModPEF!Area_stampa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2020-06-25T15:35:09Z</dcterms:created>
  <dcterms:modified xsi:type="dcterms:W3CDTF">2021-04-08T16:47:03Z</dcterms:modified>
</cp:coreProperties>
</file>